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5615" yWindow="-15" windowWidth="9885" windowHeight="4155" tabRatio="893" activeTab="5"/>
  </bookViews>
  <sheets>
    <sheet name="RESUMO GERAL" sheetId="57" r:id="rId1"/>
    <sheet name="LDI" sheetId="48" r:id="rId2"/>
    <sheet name="Mão de obra" sheetId="58" r:id="rId3"/>
    <sheet name="Segurança Trabalho" sheetId="45" r:id="rId4"/>
    <sheet name="Encargos Sociais" sheetId="47" r:id="rId5"/>
    <sheet name="EPIs e Uniformes" sheetId="50" r:id="rId6"/>
  </sheets>
  <definedNames>
    <definedName name="_Fill" localSheetId="4" hidden="1">#REF!</definedName>
    <definedName name="_Fill" localSheetId="5" hidden="1">#REF!</definedName>
    <definedName name="_Fill" localSheetId="1" hidden="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hidden="1">#REF!</definedName>
    <definedName name="_xlnm.Print_Area" localSheetId="4">'Encargos Sociais'!$A$1:$C$34</definedName>
    <definedName name="_xlnm.Print_Area" localSheetId="5">'EPIs e Uniformes'!$A$1:$I$26</definedName>
    <definedName name="_xlnm.Print_Area" localSheetId="1">LDI!$A$1:$C$9</definedName>
    <definedName name="_xlnm.Print_Area" localSheetId="2">'Mão de obra'!$A$1:$I$12</definedName>
    <definedName name="_xlnm.Print_Area" localSheetId="0">'RESUMO GERAL'!$A$1:$D$6</definedName>
    <definedName name="_xlnm.Print_Area" localSheetId="3">'Segurança Trabalho'!$A$1:$F$9</definedName>
    <definedName name="PERCENTUAL_ENCARGOS">'Encargos Sociais'!$C$34</definedName>
    <definedName name="QTD_MO" localSheetId="2">'Mão de obra'!$D$5:$D$6</definedName>
    <definedName name="TAXA_LDI">LDI!$C$9</definedName>
    <definedName name="VALOR_TOTAL_EXAMES_MENSAL_MO">'Segurança Trabalho'!$F$9</definedName>
    <definedName name="VALOR_TOTAL_MENSAL_MO" localSheetId="2">'Mão de obra'!$I$12</definedName>
    <definedName name="VALOR_TOTAL_MENSAL_MO">'Segurança Trabalho'!$F$9</definedName>
  </definedNames>
  <calcPr calcId="162913" iterateDelta="1E-4"/>
</workbook>
</file>

<file path=xl/calcChain.xml><?xml version="1.0" encoding="utf-8"?>
<calcChain xmlns="http://schemas.openxmlformats.org/spreadsheetml/2006/main">
  <c r="H8" i="58" l="1"/>
  <c r="H19" i="50"/>
  <c r="I19" i="50" s="1"/>
  <c r="D20" i="50" l="1"/>
  <c r="D18" i="50"/>
  <c r="D17" i="50"/>
  <c r="D13" i="50"/>
  <c r="D14" i="50"/>
  <c r="D15" i="50"/>
  <c r="D16" i="50"/>
  <c r="D25" i="50" l="1"/>
  <c r="D24" i="50"/>
  <c r="D8" i="50"/>
  <c r="D9" i="50"/>
  <c r="D10" i="50"/>
  <c r="D7" i="50"/>
  <c r="D6" i="50"/>
  <c r="D4" i="50"/>
  <c r="D6" i="45"/>
  <c r="D7" i="45"/>
  <c r="D5" i="45"/>
  <c r="D10" i="58"/>
  <c r="G5" i="58"/>
  <c r="G6" i="58"/>
  <c r="D11" i="58"/>
  <c r="H24" i="50" l="1"/>
  <c r="I24" i="50" s="1"/>
  <c r="C9" i="48" l="1"/>
  <c r="I11" i="58" l="1"/>
  <c r="D9" i="58" l="1"/>
  <c r="D8" i="58" l="1"/>
  <c r="I8" i="58" s="1"/>
  <c r="H7" i="50" l="1"/>
  <c r="I7" i="50" s="1"/>
  <c r="H8" i="50"/>
  <c r="I8" i="50" s="1"/>
  <c r="H9" i="50"/>
  <c r="I9" i="50" s="1"/>
  <c r="H10" i="50"/>
  <c r="I10" i="50" s="1"/>
  <c r="H12" i="50"/>
  <c r="I12" i="50" s="1"/>
  <c r="H13" i="50"/>
  <c r="I13" i="50" s="1"/>
  <c r="H14" i="50"/>
  <c r="I14" i="50" s="1"/>
  <c r="H15" i="50"/>
  <c r="I15" i="50" s="1"/>
  <c r="H16" i="50"/>
  <c r="I16" i="50" s="1"/>
  <c r="H17" i="50"/>
  <c r="I17" i="50" s="1"/>
  <c r="H18" i="50"/>
  <c r="I18" i="50" s="1"/>
  <c r="H20" i="50"/>
  <c r="I20" i="50" s="1"/>
  <c r="H21" i="50"/>
  <c r="I21" i="50" s="1"/>
  <c r="H22" i="50"/>
  <c r="I22" i="50" s="1"/>
  <c r="H23" i="50"/>
  <c r="I23" i="50" s="1"/>
  <c r="H25" i="50"/>
  <c r="I25" i="50" s="1"/>
  <c r="H11" i="50"/>
  <c r="I11" i="50" s="1"/>
  <c r="H6" i="58"/>
  <c r="I6" i="58" l="1"/>
  <c r="E6" i="45" l="1"/>
  <c r="E7" i="45"/>
  <c r="E5" i="45"/>
  <c r="E8" i="45" l="1"/>
  <c r="F8" i="45" s="1"/>
  <c r="I10" i="58"/>
  <c r="I9" i="58"/>
  <c r="H5" i="58"/>
  <c r="I5" i="58" l="1"/>
  <c r="I12" i="58" s="1"/>
  <c r="F5" i="45"/>
  <c r="F7" i="45"/>
  <c r="F6" i="45"/>
  <c r="C3" i="47"/>
  <c r="C12" i="47"/>
  <c r="F9" i="45" l="1"/>
  <c r="C3" i="57"/>
  <c r="D4" i="57" l="1"/>
  <c r="H6" i="50" l="1"/>
  <c r="I6" i="50" s="1"/>
  <c r="C31" i="47" l="1"/>
  <c r="C28" i="47"/>
  <c r="C26" i="47"/>
  <c r="C21" i="47"/>
  <c r="E4" i="50"/>
  <c r="H4" i="50" s="1"/>
  <c r="I4" i="50" s="1"/>
  <c r="C4" i="57" l="1"/>
  <c r="I26" i="50" l="1"/>
  <c r="D5" i="57" s="1"/>
  <c r="C5" i="57" l="1"/>
  <c r="C6" i="57" s="1"/>
  <c r="C34" i="47" l="1"/>
  <c r="D3" i="57" l="1"/>
  <c r="D6" i="57" s="1"/>
</calcChain>
</file>

<file path=xl/sharedStrings.xml><?xml version="1.0" encoding="utf-8"?>
<sst xmlns="http://schemas.openxmlformats.org/spreadsheetml/2006/main" count="229" uniqueCount="179">
  <si>
    <t>UN</t>
  </si>
  <si>
    <t>1.0</t>
  </si>
  <si>
    <t>1.1</t>
  </si>
  <si>
    <t>DESCRIÇÃO</t>
  </si>
  <si>
    <t>un</t>
  </si>
  <si>
    <t>2.0</t>
  </si>
  <si>
    <t>2.1</t>
  </si>
  <si>
    <t>2.2</t>
  </si>
  <si>
    <t>QUANT.</t>
  </si>
  <si>
    <t>1.2</t>
  </si>
  <si>
    <t>BASE</t>
  </si>
  <si>
    <t>CUSTO UNITÁRIO (R$)</t>
  </si>
  <si>
    <t>Mão de obra</t>
  </si>
  <si>
    <t>Grupo "A"</t>
  </si>
  <si>
    <t>Grupo "B"</t>
  </si>
  <si>
    <t>Grupo "C"</t>
  </si>
  <si>
    <t>Grupo "D"</t>
  </si>
  <si>
    <t>Grupo "E"</t>
  </si>
  <si>
    <t>Grupo "F"</t>
  </si>
  <si>
    <t>PERCENTUAL</t>
  </si>
  <si>
    <t>A.1</t>
  </si>
  <si>
    <t>A.2</t>
  </si>
  <si>
    <t>A.3</t>
  </si>
  <si>
    <t>A.4</t>
  </si>
  <si>
    <t>A.5</t>
  </si>
  <si>
    <t>A.6</t>
  </si>
  <si>
    <t>A.7</t>
  </si>
  <si>
    <t>A.8</t>
  </si>
  <si>
    <t>COMPOSIÇÃO DE ENCARGOS SOCIAIS</t>
  </si>
  <si>
    <t>SEBRAE</t>
  </si>
  <si>
    <t>INCRA</t>
  </si>
  <si>
    <t>Faltas Legais</t>
  </si>
  <si>
    <t>Aviso Prévio Trabalhado</t>
  </si>
  <si>
    <t>13º Salário</t>
  </si>
  <si>
    <t>Aviso Prévio Indenizado</t>
  </si>
  <si>
    <t>Indenização Adicional</t>
  </si>
  <si>
    <t>Lucro</t>
  </si>
  <si>
    <t>ISS</t>
  </si>
  <si>
    <t>PIS</t>
  </si>
  <si>
    <t>COFINS</t>
  </si>
  <si>
    <t>PERICULOSIDADE 30%</t>
  </si>
  <si>
    <t>CUSTO UNITÁRIO 1 (R$)</t>
  </si>
  <si>
    <t>CUSTO UNITÁRIO 2 (R$)</t>
  </si>
  <si>
    <t>CUSTO UNITÁRIO 3 (R$)</t>
  </si>
  <si>
    <t>CUSTO UNITÁRIO MÉDIO (R$)</t>
  </si>
  <si>
    <t>pc</t>
  </si>
  <si>
    <t>Auxílio transporte</t>
  </si>
  <si>
    <t>Óculos de segurança incolor com lentes em policarbonato anti-impacto, permite o uso de óculos ópticos, com proteção contra raios UVA e UVB e com meia proteção lateral. Ref. CarboGrafite 620493</t>
  </si>
  <si>
    <t>Óculos de segurança incolor com lentes em policarbonato anti-risco e anti-embaçante, com proteção contra raios UVA e UVB e proteção lateral (perfurado). Ref. CarboGrafite 010130710</t>
  </si>
  <si>
    <t>Óculos de segurança escuro com lentes em policarbonato anti-risco e anti-embaçante, com proteção contra raios UVA e UVB e com meia proteção lateral. Ref. CarboGrafite 620487</t>
  </si>
  <si>
    <t>Touca de segurança tipo árabe com aba em helanca com fechamento em velco. Ref. Nexus</t>
  </si>
  <si>
    <t>Protetor auricular de silicone com cordão. Ref. 3M Pomp Plus</t>
  </si>
  <si>
    <t>Protetor auricular tipo concha. Ref. 3M HB004188494</t>
  </si>
  <si>
    <t>Protetor solar FPS 60 Bombona, frasco de 2 litros.</t>
  </si>
  <si>
    <t>Capacete com aba frontal, catraca e jugular.</t>
  </si>
  <si>
    <t>Uniformes</t>
  </si>
  <si>
    <t>EPIs</t>
  </si>
  <si>
    <t>Bota impermeável de PVC com cano curto, antiderrapante. Ref. Vonder</t>
  </si>
  <si>
    <t>Bota impermeável de PVC com cano médio, antiderrapante. Ref. Vonder</t>
  </si>
  <si>
    <t>Sapato de EVA antiderrapante, leve, bactericida, impermeável, resistente a óleo, fabricado em EVA. Ref. Soft Works 2.</t>
  </si>
  <si>
    <t>Botina latego, com cadarço, biqueira de plástico, solado em PVC, cor preta. Ref. Ecosafety Nobuck PS195</t>
  </si>
  <si>
    <t>Luva de vinil descartável transparente, pacote com 100 unidades.</t>
  </si>
  <si>
    <t>Capa de chuva amarela com forro. Ref. Safety Delta</t>
  </si>
  <si>
    <t>par</t>
  </si>
  <si>
    <t>cj</t>
  </si>
  <si>
    <t>CUSTO TOTAL MENSAL (R$)</t>
  </si>
  <si>
    <t>4.0</t>
  </si>
  <si>
    <t>4.1</t>
  </si>
  <si>
    <t>5.0</t>
  </si>
  <si>
    <t>5.1</t>
  </si>
  <si>
    <t>5.2</t>
  </si>
  <si>
    <t>5.3</t>
  </si>
  <si>
    <t>5.7</t>
  </si>
  <si>
    <t>5.8</t>
  </si>
  <si>
    <t>INSALUBRIDADE 20%</t>
  </si>
  <si>
    <t>-</t>
  </si>
  <si>
    <t>RESUMO GERAL</t>
  </si>
  <si>
    <t>EPIs e Uniformes</t>
  </si>
  <si>
    <t>ITEM</t>
  </si>
  <si>
    <t>CUSTO TOTAL</t>
  </si>
  <si>
    <t>Óculos de proteção ampla visão. Ref. SteelPro New Win Vicsa</t>
  </si>
  <si>
    <t>Par de luvas reforçada com 7 cm de punho,  tamanhos M, P e G. Ref. Protezza</t>
  </si>
  <si>
    <t>Luvas de braço para proteção solar UV.</t>
  </si>
  <si>
    <t xml:space="preserve">Conjunto uniforme manutenção predial: conjunto de calça jeans com C.A. e camisa. </t>
  </si>
  <si>
    <t>Salário Educação</t>
  </si>
  <si>
    <t>VALOR TOTAL ANUAL ESTIMADO</t>
  </si>
  <si>
    <t>C.1</t>
  </si>
  <si>
    <t>C.2</t>
  </si>
  <si>
    <t>C.3</t>
  </si>
  <si>
    <t>C.4</t>
  </si>
  <si>
    <t>B.1</t>
  </si>
  <si>
    <t>B.2</t>
  </si>
  <si>
    <t>B.3</t>
  </si>
  <si>
    <t>B.4</t>
  </si>
  <si>
    <t>B.5</t>
  </si>
  <si>
    <t>B.6</t>
  </si>
  <si>
    <t>B.7</t>
  </si>
  <si>
    <t>B.8</t>
  </si>
  <si>
    <t>D.1</t>
  </si>
  <si>
    <t>E.1</t>
  </si>
  <si>
    <t>E.2</t>
  </si>
  <si>
    <t>F.1</t>
  </si>
  <si>
    <t>INSS</t>
  </si>
  <si>
    <t>FGTS</t>
  </si>
  <si>
    <t>SENAI/SENAC</t>
  </si>
  <si>
    <t>SESI/SESC</t>
  </si>
  <si>
    <t>Riscos Ambientais do Trabalho – RAT x FAP</t>
  </si>
  <si>
    <t>Férias (incluindo 1/3 constitucional)</t>
  </si>
  <si>
    <t>Acidente de Trabalho</t>
  </si>
  <si>
    <t>Férias sobre Licença Maternidade</t>
  </si>
  <si>
    <t>Auxílio Doença</t>
  </si>
  <si>
    <t>Licença Paternidade</t>
  </si>
  <si>
    <t>Indenização (rescisão sem justa causa – multa de 40% do FGTS)</t>
  </si>
  <si>
    <t>Indenização (rescisão sem justa causa – contribuição de 10% do FGTS)</t>
  </si>
  <si>
    <t>Incidência dos encargos do grupo A sobre o grupo B</t>
  </si>
  <si>
    <t>Incidência do FGTS exclusivamente sobre o aviso prévio indenizado</t>
  </si>
  <si>
    <t>Incidência do FGTS exclusivamente sobre o período médio de afastamento superior a 15 dias motivado por acidente do trabalho</t>
  </si>
  <si>
    <t xml:space="preserve">Incidência dos encargos do Grupo A sobre os valores constantes da base de cálculo referente ao salário maternidade </t>
  </si>
  <si>
    <t>LDI.1</t>
  </si>
  <si>
    <t>LDI.2</t>
  </si>
  <si>
    <t>LDI.3</t>
  </si>
  <si>
    <t>LDI.4</t>
  </si>
  <si>
    <t>LDI.5</t>
  </si>
  <si>
    <t>Despesas Administrativas/Operacionais</t>
  </si>
  <si>
    <t xml:space="preserve">Par de luvas de vaqueta longa com punho de raspa,  tamanhos M, P e G. </t>
  </si>
  <si>
    <t>CUSTOS DIRETOS - MÃO DE OBRA CONFORME CONVENÇÃO COLETIVA 2017</t>
  </si>
  <si>
    <t>CUSTOS DIRETOS: EPIS E UNIFORMES</t>
  </si>
  <si>
    <t>R.1</t>
  </si>
  <si>
    <t>R.3</t>
  </si>
  <si>
    <t>VALOR TOTAL MENSAL ESTIMADO</t>
  </si>
  <si>
    <t>PERCENTUAL TOTAL DO LDI</t>
  </si>
  <si>
    <t>Salários</t>
  </si>
  <si>
    <t>Benefícios</t>
  </si>
  <si>
    <t>CUSTO UNITÁRIO SEM ENCARGOS(R$)</t>
  </si>
  <si>
    <t>3.0</t>
  </si>
  <si>
    <t>3.1</t>
  </si>
  <si>
    <t>3.2</t>
  </si>
  <si>
    <t>3.3</t>
  </si>
  <si>
    <t>3.4</t>
  </si>
  <si>
    <t>Luva de vaqueta para rapel com proteção especial. Ref. Tec Mater UC0695</t>
  </si>
  <si>
    <t>PERCENTUAL TOTAL ESTIMADO  DE ENCARGOS SOCIAIS</t>
  </si>
  <si>
    <t>CUSTOS DIRETOS - EXAMES E SEGURANÇA DO TRABALHO</t>
  </si>
  <si>
    <t>CUSTO TOTAL ANUAL (R$)</t>
  </si>
  <si>
    <t>Exames admissionais obrigatórios (atestado de saúde ocupacional, exame clínico, audiometria, RX digital de tórax, espirometria, eletrocardiograma, glicemia completo, acuidade visual e psicológico)</t>
  </si>
  <si>
    <t>Exames demissionais obrigatórios (atestado de saúde ocupacional, exame clínico, audiometria, RX digital de tórax, espirometria, eletrocardiograma, glicemia completo, acuidade visual e psicológico)</t>
  </si>
  <si>
    <t>Exames periódicos obrigatórios (atestado de saúde ocupacional, exame clínico, audiometria, RX digital de tórax, espirometria, eletrocardiograma, glicemia completo, acuidade visual e psicológico)</t>
  </si>
  <si>
    <t>R.2</t>
  </si>
  <si>
    <t>Mão de obra - Exames e Segurança Trabalho</t>
  </si>
  <si>
    <t>5.16</t>
  </si>
  <si>
    <t>5.17</t>
  </si>
  <si>
    <t>5.18</t>
  </si>
  <si>
    <t>2.3</t>
  </si>
  <si>
    <t>CUSTO UNITÁRIO COM ENCARGOS (R$)</t>
  </si>
  <si>
    <t>2.4</t>
  </si>
  <si>
    <t>Auxílio transporte (desconto Art. 4° da Lei 7.418/85)</t>
  </si>
  <si>
    <t>COMPOSIÇÃO DA TAXA DE 
LUCRO E DESPESAS INDIRETAS (LDI)</t>
  </si>
  <si>
    <t>Eletricista</t>
  </si>
  <si>
    <t>Encarregado</t>
  </si>
  <si>
    <t>Auxílio alimentação</t>
  </si>
  <si>
    <t>Seguro de vida em grupo</t>
  </si>
  <si>
    <t>CUSTO ANUAL COM LDI</t>
  </si>
  <si>
    <t>CUSTO MENSAL COM LDI</t>
  </si>
  <si>
    <t>QUANTITATIVO ESTIMADO ANUAL</t>
  </si>
  <si>
    <t>CUSTO TOTAL ESTIMADO ANUAL (R$)</t>
  </si>
  <si>
    <t>Exames e Segurança do Trabalho</t>
  </si>
  <si>
    <t>5.4</t>
  </si>
  <si>
    <t>5.5</t>
  </si>
  <si>
    <t>5.6</t>
  </si>
  <si>
    <t>5.9</t>
  </si>
  <si>
    <t>5.10</t>
  </si>
  <si>
    <t>5.11</t>
  </si>
  <si>
    <t>5.12</t>
  </si>
  <si>
    <t>5.13</t>
  </si>
  <si>
    <t>5.14</t>
  </si>
  <si>
    <t>5.15</t>
  </si>
  <si>
    <t>5.19</t>
  </si>
  <si>
    <t>5.20</t>
  </si>
  <si>
    <t>Par de luvas isolantes de alta tensão 20kV</t>
  </si>
  <si>
    <t>Segurança do Trabalho: Assessorias técnicas, Laudos, Avaliações, Treinamentos, Programas de Controle Médico de Saúde Ocupacional (PCMSO) e de Prevenção de Riscos Ambientais (PPRA) e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</si>
</sst>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_(* #,##0.00_);_(* \(#,##0.00\);_(* \-??_);_(@_)"/>
    <numFmt numFmtId="168" formatCode="[$€]#\!#0.00_);[Red]\([$€]#,##0.00\)"/>
    <numFmt numFmtId="169" formatCode="#,##0.00&quot; &quot;;&quot; (&quot;#,##0.00&quot;)&quot;;&quot; -&quot;#&quot; &quot;;@&quot; &quot;"/>
    <numFmt numFmtId="170" formatCode="#,#00"/>
    <numFmt numFmtId="171" formatCode="General_)"/>
    <numFmt numFmtId="172" formatCode="%#,#00"/>
    <numFmt numFmtId="173" formatCode="#.##000"/>
    <numFmt numFmtId="174" formatCode="[$R$-416]&quot; &quot;#,##0.00;[Red]&quot;-&quot;[$R$-416]&quot; &quot;#,##0.00"/>
    <numFmt numFmtId="175" formatCode="#,"/>
    <numFmt numFmtId="176" formatCode="&quot;R$&quot;\ #,##0.00"/>
    <numFmt numFmtId="177" formatCode="0.00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6"/>
      <name val="Arial"/>
      <family val="2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8"/>
      <name val="Times New Roman"/>
      <family val="1"/>
    </font>
    <font>
      <sz val="10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Courier"/>
      <family val="3"/>
    </font>
    <font>
      <b/>
      <sz val="11"/>
      <color indexed="63"/>
      <name val="Calibri"/>
      <family val="2"/>
    </font>
    <font>
      <b/>
      <i/>
      <u/>
      <sz val="11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72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7" fontId="5" fillId="0" borderId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/>
    <xf numFmtId="0" fontId="5" fillId="0" borderId="0">
      <alignment vertical="top"/>
    </xf>
    <xf numFmtId="9" fontId="5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top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/>
    <xf numFmtId="0" fontId="12" fillId="5" borderId="0" applyNumberFormat="0" applyBorder="0" applyAlignment="0" applyProtection="0"/>
    <xf numFmtId="0" fontId="13" fillId="22" borderId="2" applyNumberFormat="0" applyAlignment="0" applyProtection="0"/>
    <xf numFmtId="0" fontId="14" fillId="23" borderId="3" applyNumberFormat="0" applyAlignment="0" applyProtection="0"/>
    <xf numFmtId="0" fontId="15" fillId="0" borderId="0">
      <protection locked="0"/>
    </xf>
    <xf numFmtId="0" fontId="8" fillId="0" borderId="0"/>
    <xf numFmtId="168" fontId="16" fillId="0" borderId="0" applyFont="0" applyFill="0" applyBorder="0" applyAlignment="0" applyProtection="0"/>
    <xf numFmtId="0" fontId="9" fillId="0" borderId="0"/>
    <xf numFmtId="169" fontId="17" fillId="0" borderId="0"/>
    <xf numFmtId="0" fontId="18" fillId="0" borderId="0" applyNumberFormat="0" applyFill="0" applyBorder="0" applyAlignment="0" applyProtection="0"/>
    <xf numFmtId="170" fontId="15" fillId="0" borderId="0">
      <protection locked="0"/>
    </xf>
    <xf numFmtId="0" fontId="19" fillId="6" borderId="0" applyNumberFormat="0" applyBorder="0" applyAlignment="0" applyProtection="0"/>
    <xf numFmtId="0" fontId="20" fillId="0" borderId="0">
      <alignment horizontal="center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2" applyNumberFormat="0" applyAlignment="0" applyProtection="0"/>
    <xf numFmtId="0" fontId="26" fillId="0" borderId="7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171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9" fillId="25" borderId="8" applyNumberFormat="0" applyFont="0" applyAlignment="0" applyProtection="0"/>
    <xf numFmtId="0" fontId="5" fillId="26" borderId="8" applyNumberFormat="0" applyAlignment="0" applyProtection="0"/>
    <xf numFmtId="0" fontId="29" fillId="22" borderId="9" applyNumberFormat="0" applyAlignment="0" applyProtection="0"/>
    <xf numFmtId="172" fontId="15" fillId="0" borderId="0">
      <protection locked="0"/>
    </xf>
    <xf numFmtId="173" fontId="15" fillId="0" borderId="0">
      <protection locked="0"/>
    </xf>
    <xf numFmtId="0" fontId="30" fillId="0" borderId="0"/>
    <xf numFmtId="174" fontId="3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175" fontId="33" fillId="0" borderId="0">
      <protection locked="0"/>
    </xf>
    <xf numFmtId="175" fontId="33" fillId="0" borderId="0">
      <protection locked="0"/>
    </xf>
    <xf numFmtId="49" fontId="4" fillId="0" borderId="0" applyNumberFormat="0" applyFont="0" applyFill="0" applyBorder="0" applyAlignment="0" applyProtection="0">
      <alignment horizontal="center"/>
    </xf>
    <xf numFmtId="49" fontId="4" fillId="0" borderId="0" applyNumberFormat="0" applyFont="0" applyFill="0" applyBorder="0" applyAlignment="0" applyProtection="0">
      <alignment horizontal="center"/>
    </xf>
    <xf numFmtId="0" fontId="3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5" fillId="0" borderId="0" xfId="0" applyNumberFormat="1" applyFont="1" applyFill="1"/>
    <xf numFmtId="0" fontId="35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2" fontId="36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36" fillId="0" borderId="1" xfId="2" applyNumberFormat="1" applyFont="1" applyFill="1" applyBorder="1" applyAlignment="1">
      <alignment horizontal="left" vertical="center" wrapText="1"/>
    </xf>
    <xf numFmtId="166" fontId="3" fillId="27" borderId="1" xfId="1" applyNumberFormat="1" applyFont="1" applyFill="1" applyBorder="1" applyAlignment="1">
      <alignment horizontal="center" vertical="center" wrapText="1"/>
    </xf>
    <xf numFmtId="166" fontId="3" fillId="28" borderId="1" xfId="1" applyNumberFormat="1" applyFont="1" applyFill="1" applyBorder="1" applyAlignment="1">
      <alignment horizontal="center" vertical="center" wrapText="1"/>
    </xf>
    <xf numFmtId="166" fontId="3" fillId="29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5" fillId="3" borderId="1" xfId="0" applyFont="1" applyFill="1" applyBorder="1" applyAlignment="1">
      <alignment horizontal="justify" wrapText="1"/>
    </xf>
    <xf numFmtId="166" fontId="3" fillId="3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2" fontId="35" fillId="3" borderId="1" xfId="0" applyNumberFormat="1" applyFont="1" applyFill="1" applyBorder="1" applyAlignment="1">
      <alignment horizontal="justify" wrapText="1"/>
    </xf>
    <xf numFmtId="2" fontId="36" fillId="0" borderId="1" xfId="3" applyNumberFormat="1" applyFont="1" applyFill="1" applyBorder="1" applyAlignment="1" applyProtection="1">
      <alignment horizontal="center" vertical="center"/>
    </xf>
    <xf numFmtId="2" fontId="36" fillId="2" borderId="1" xfId="2" applyNumberFormat="1" applyFont="1" applyFill="1" applyBorder="1" applyAlignment="1">
      <alignment horizontal="left" vertical="center" wrapText="1"/>
    </xf>
    <xf numFmtId="166" fontId="3" fillId="3" borderId="1" xfId="2" applyNumberFormat="1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horizontal="center" vertical="center"/>
    </xf>
    <xf numFmtId="10" fontId="36" fillId="0" borderId="15" xfId="271" applyNumberFormat="1" applyFont="1" applyFill="1" applyBorder="1" applyAlignment="1" applyProtection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166" fontId="36" fillId="2" borderId="15" xfId="1" applyNumberFormat="1" applyFont="1" applyFill="1" applyBorder="1" applyAlignment="1" applyProtection="1">
      <alignment horizontal="center" vertical="center"/>
    </xf>
    <xf numFmtId="10" fontId="3" fillId="3" borderId="18" xfId="271" applyNumberFormat="1" applyFont="1" applyFill="1" applyBorder="1" applyAlignment="1">
      <alignment horizontal="center" vertical="center"/>
    </xf>
    <xf numFmtId="0" fontId="35" fillId="3" borderId="14" xfId="0" applyNumberFormat="1" applyFont="1" applyFill="1" applyBorder="1" applyAlignment="1">
      <alignment horizontal="center" vertical="center" wrapText="1"/>
    </xf>
    <xf numFmtId="0" fontId="3" fillId="0" borderId="14" xfId="2" applyNumberFormat="1" applyFont="1" applyFill="1" applyBorder="1" applyAlignment="1">
      <alignment horizontal="center" vertical="center" wrapText="1"/>
    </xf>
    <xf numFmtId="0" fontId="3" fillId="2" borderId="14" xfId="2" applyNumberFormat="1" applyFont="1" applyFill="1" applyBorder="1" applyAlignment="1">
      <alignment horizontal="center" vertical="center" wrapText="1"/>
    </xf>
    <xf numFmtId="177" fontId="3" fillId="3" borderId="15" xfId="271" applyNumberFormat="1" applyFont="1" applyFill="1" applyBorder="1" applyAlignment="1">
      <alignment horizontal="center" vertical="center" wrapText="1"/>
    </xf>
    <xf numFmtId="177" fontId="35" fillId="3" borderId="15" xfId="271" applyNumberFormat="1" applyFont="1" applyFill="1" applyBorder="1" applyAlignment="1">
      <alignment horizontal="center" vertical="center" wrapText="1"/>
    </xf>
    <xf numFmtId="177" fontId="36" fillId="2" borderId="15" xfId="271" applyNumberFormat="1" applyFont="1" applyFill="1" applyBorder="1" applyAlignment="1" applyProtection="1">
      <alignment horizontal="center" vertical="center" wrapText="1"/>
    </xf>
    <xf numFmtId="177" fontId="3" fillId="3" borderId="18" xfId="271" applyNumberFormat="1" applyFont="1" applyFill="1" applyBorder="1" applyAlignment="1">
      <alignment horizontal="center" vertical="center"/>
    </xf>
    <xf numFmtId="177" fontId="1" fillId="0" borderId="0" xfId="271" applyNumberFormat="1" applyFont="1" applyFill="1" applyAlignment="1">
      <alignment horizontal="center" vertical="center"/>
    </xf>
    <xf numFmtId="177" fontId="36" fillId="0" borderId="15" xfId="271" applyNumberFormat="1" applyFont="1" applyFill="1" applyBorder="1" applyAlignment="1" applyProtection="1">
      <alignment horizontal="center" vertical="center" wrapText="1"/>
    </xf>
    <xf numFmtId="0" fontId="36" fillId="0" borderId="14" xfId="2" applyNumberFormat="1" applyFont="1" applyFill="1" applyBorder="1" applyAlignment="1">
      <alignment horizontal="center" vertical="center"/>
    </xf>
    <xf numFmtId="166" fontId="3" fillId="3" borderId="15" xfId="1" applyNumberFormat="1" applyFont="1" applyFill="1" applyBorder="1" applyAlignment="1" applyProtection="1">
      <alignment horizontal="center" vertical="center"/>
    </xf>
    <xf numFmtId="0" fontId="3" fillId="0" borderId="21" xfId="2" applyNumberFormat="1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7" fillId="32" borderId="14" xfId="2" applyFont="1" applyFill="1" applyBorder="1" applyAlignment="1">
      <alignment horizontal="center" vertical="center" wrapText="1"/>
    </xf>
    <xf numFmtId="2" fontId="36" fillId="0" borderId="22" xfId="2" applyNumberFormat="1" applyFont="1" applyFill="1" applyBorder="1" applyAlignment="1">
      <alignment horizontal="left" vertical="center" wrapText="1"/>
    </xf>
    <xf numFmtId="2" fontId="36" fillId="0" borderId="22" xfId="2" applyNumberFormat="1" applyFont="1" applyFill="1" applyBorder="1" applyAlignment="1">
      <alignment horizontal="center" vertical="center"/>
    </xf>
    <xf numFmtId="2" fontId="36" fillId="0" borderId="22" xfId="3" applyNumberFormat="1" applyFont="1" applyFill="1" applyBorder="1" applyAlignment="1" applyProtection="1">
      <alignment horizontal="center" vertical="center"/>
    </xf>
    <xf numFmtId="166" fontId="37" fillId="31" borderId="1" xfId="1" applyNumberFormat="1" applyFont="1" applyFill="1" applyBorder="1" applyAlignment="1">
      <alignment horizontal="center" vertical="center" wrapText="1"/>
    </xf>
    <xf numFmtId="0" fontId="37" fillId="34" borderId="14" xfId="2" applyNumberFormat="1" applyFont="1" applyFill="1" applyBorder="1" applyAlignment="1">
      <alignment horizontal="center" vertical="center"/>
    </xf>
    <xf numFmtId="2" fontId="39" fillId="34" borderId="1" xfId="2" applyNumberFormat="1" applyFont="1" applyFill="1" applyBorder="1" applyAlignment="1">
      <alignment horizontal="left" vertical="center" wrapText="1"/>
    </xf>
    <xf numFmtId="0" fontId="37" fillId="32" borderId="1" xfId="2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30" borderId="0" xfId="0" applyFont="1" applyFill="1"/>
    <xf numFmtId="0" fontId="1" fillId="0" borderId="0" xfId="0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center"/>
    </xf>
    <xf numFmtId="176" fontId="39" fillId="33" borderId="1" xfId="271" applyNumberFormat="1" applyFont="1" applyFill="1" applyBorder="1" applyAlignment="1" applyProtection="1">
      <alignment horizontal="right" vertical="center"/>
    </xf>
    <xf numFmtId="176" fontId="36" fillId="0" borderId="1" xfId="1" applyNumberFormat="1" applyFont="1" applyFill="1" applyBorder="1" applyAlignment="1" applyProtection="1">
      <alignment horizontal="right" vertical="center"/>
    </xf>
    <xf numFmtId="176" fontId="36" fillId="0" borderId="15" xfId="1" applyNumberFormat="1" applyFont="1" applyFill="1" applyBorder="1" applyAlignment="1" applyProtection="1">
      <alignment horizontal="right" vertical="center"/>
    </xf>
    <xf numFmtId="176" fontId="36" fillId="0" borderId="1" xfId="1" applyNumberFormat="1" applyFont="1" applyFill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center" vertical="center"/>
    </xf>
    <xf numFmtId="176" fontId="3" fillId="3" borderId="15" xfId="1" applyNumberFormat="1" applyFont="1" applyFill="1" applyBorder="1" applyAlignment="1" applyProtection="1">
      <alignment horizontal="center" vertical="center"/>
    </xf>
    <xf numFmtId="176" fontId="36" fillId="0" borderId="22" xfId="1" applyNumberFormat="1" applyFont="1" applyFill="1" applyBorder="1" applyAlignment="1" applyProtection="1">
      <alignment horizontal="center" vertical="center"/>
    </xf>
    <xf numFmtId="176" fontId="36" fillId="0" borderId="22" xfId="1" applyNumberFormat="1" applyFont="1" applyFill="1" applyBorder="1" applyAlignment="1" applyProtection="1">
      <alignment horizontal="right" vertical="center"/>
    </xf>
    <xf numFmtId="176" fontId="36" fillId="0" borderId="23" xfId="1" applyNumberFormat="1" applyFont="1" applyFill="1" applyBorder="1" applyAlignment="1" applyProtection="1">
      <alignment horizontal="right" vertical="center"/>
    </xf>
    <xf numFmtId="176" fontId="41" fillId="0" borderId="23" xfId="1" applyNumberFormat="1" applyFont="1" applyFill="1" applyBorder="1" applyAlignment="1" applyProtection="1">
      <alignment horizontal="right" vertical="center"/>
    </xf>
    <xf numFmtId="176" fontId="3" fillId="3" borderId="18" xfId="1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 applyProtection="1">
      <alignment horizontal="right" vertical="center"/>
    </xf>
    <xf numFmtId="176" fontId="35" fillId="3" borderId="1" xfId="0" applyNumberFormat="1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7" fillId="31" borderId="15" xfId="1" applyNumberFormat="1" applyFont="1" applyFill="1" applyBorder="1" applyAlignment="1">
      <alignment horizontal="center" vertical="center" wrapText="1"/>
    </xf>
    <xf numFmtId="176" fontId="39" fillId="33" borderId="15" xfId="271" applyNumberFormat="1" applyFont="1" applyFill="1" applyBorder="1" applyAlignment="1" applyProtection="1">
      <alignment horizontal="right" vertical="center"/>
    </xf>
    <xf numFmtId="176" fontId="37" fillId="31" borderId="17" xfId="271" applyNumberFormat="1" applyFont="1" applyFill="1" applyBorder="1" applyAlignment="1">
      <alignment horizontal="right" vertical="center"/>
    </xf>
    <xf numFmtId="176" fontId="37" fillId="31" borderId="18" xfId="271" applyNumberFormat="1" applyFont="1" applyFill="1" applyBorder="1" applyAlignment="1">
      <alignment horizontal="right" vertical="center"/>
    </xf>
    <xf numFmtId="166" fontId="35" fillId="3" borderId="15" xfId="0" applyNumberFormat="1" applyFont="1" applyFill="1" applyBorder="1" applyAlignment="1">
      <alignment horizontal="justify" wrapText="1"/>
    </xf>
    <xf numFmtId="176" fontId="35" fillId="3" borderId="15" xfId="0" applyNumberFormat="1" applyFont="1" applyFill="1" applyBorder="1" applyAlignment="1">
      <alignment horizontal="right" vertical="center" wrapText="1"/>
    </xf>
    <xf numFmtId="176" fontId="37" fillId="3" borderId="18" xfId="1" applyNumberFormat="1" applyFont="1" applyFill="1" applyBorder="1" applyAlignment="1" applyProtection="1">
      <alignment horizontal="right" vertical="center"/>
    </xf>
    <xf numFmtId="166" fontId="37" fillId="32" borderId="16" xfId="1" applyFont="1" applyFill="1" applyBorder="1" applyAlignment="1">
      <alignment horizontal="center" vertical="center"/>
    </xf>
    <xf numFmtId="166" fontId="37" fillId="32" borderId="17" xfId="1" applyFont="1" applyFill="1" applyBorder="1" applyAlignment="1">
      <alignment horizontal="center" vertical="center"/>
    </xf>
    <xf numFmtId="0" fontId="38" fillId="32" borderId="11" xfId="2" applyFont="1" applyFill="1" applyBorder="1" applyAlignment="1">
      <alignment horizontal="center" vertical="center" wrapText="1"/>
    </xf>
    <xf numFmtId="0" fontId="38" fillId="32" borderId="12" xfId="2" applyFont="1" applyFill="1" applyBorder="1" applyAlignment="1">
      <alignment horizontal="center" vertical="center" wrapText="1"/>
    </xf>
    <xf numFmtId="0" fontId="38" fillId="32" borderId="13" xfId="2" applyFont="1" applyFill="1" applyBorder="1" applyAlignment="1">
      <alignment horizontal="center" vertical="center" wrapText="1"/>
    </xf>
    <xf numFmtId="0" fontId="40" fillId="3" borderId="11" xfId="2" applyFont="1" applyFill="1" applyBorder="1" applyAlignment="1">
      <alignment horizontal="center" vertical="center" wrapText="1"/>
    </xf>
    <xf numFmtId="0" fontId="40" fillId="3" borderId="12" xfId="2" applyFont="1" applyFill="1" applyBorder="1" applyAlignment="1">
      <alignment horizontal="center" vertical="center" wrapText="1"/>
    </xf>
    <xf numFmtId="0" fontId="40" fillId="3" borderId="1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66" fontId="3" fillId="3" borderId="16" xfId="1" applyFont="1" applyFill="1" applyBorder="1" applyAlignment="1">
      <alignment horizontal="center" vertical="center"/>
    </xf>
    <xf numFmtId="166" fontId="3" fillId="3" borderId="17" xfId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7" fillId="3" borderId="16" xfId="1" applyFont="1" applyFill="1" applyBorder="1" applyAlignment="1">
      <alignment horizontal="center" vertical="center"/>
    </xf>
    <xf numFmtId="166" fontId="37" fillId="3" borderId="17" xfId="1" applyFont="1" applyFill="1" applyBorder="1" applyAlignment="1">
      <alignment horizontal="center" vertical="center"/>
    </xf>
    <xf numFmtId="0" fontId="40" fillId="3" borderId="19" xfId="2" applyFont="1" applyFill="1" applyBorder="1" applyAlignment="1">
      <alignment horizontal="center" vertical="center" wrapText="1"/>
    </xf>
    <xf numFmtId="0" fontId="40" fillId="3" borderId="20" xfId="2" applyFont="1" applyFill="1" applyBorder="1" applyAlignment="1">
      <alignment horizontal="center" vertical="center" wrapText="1"/>
    </xf>
    <xf numFmtId="0" fontId="40" fillId="3" borderId="24" xfId="2" applyFont="1" applyFill="1" applyBorder="1" applyAlignment="1">
      <alignment horizontal="center" vertical="center" wrapText="1"/>
    </xf>
  </cellXfs>
  <cellStyles count="272">
    <cellStyle name="_1  Academia de Policia Memoria" xfId="12"/>
    <cellStyle name="_1  Academia de Policia Memoria_Administração  LIDERTEX" xfId="13"/>
    <cellStyle name="_1  Academia de Policia Memoria_Administração  LIDERTEX_Dúvidas CANAÃ ORÇAMENTO" xfId="14"/>
    <cellStyle name="_1  Academia de Policia Memoria_Administração  LIDERTEX_Dúvidas SENAI 2" xfId="15"/>
    <cellStyle name="_1  Academia de Policia Memoria_Administração  LIDERTEX_Dúvidas SENAI CANAÃ (1)" xfId="16"/>
    <cellStyle name="_1  Academia de Policia Memoria_Administração  LIDERTEX_Dúvidas SENAI CANAÃ (3)" xfId="17"/>
    <cellStyle name="_1  Academia de Policia Memoria_Concreto Blocos 1,2 e 3 Cachoeira Grande" xfId="18"/>
    <cellStyle name="_1  Academia de Policia Memoria_Dúvidas CANAÃ ORÇAMENTO" xfId="19"/>
    <cellStyle name="_1  Academia de Policia Memoria_Dúvidas SENAI 2" xfId="20"/>
    <cellStyle name="_1  Academia de Policia Memoria_Dúvidas SENAI CANAÃ (1)" xfId="21"/>
    <cellStyle name="_1  Academia de Policia Memoria_Dúvidas SENAI CANAÃ (3)" xfId="22"/>
    <cellStyle name="_1  Academia de Policia Memoria_Galpão  LIDERTEX memória" xfId="23"/>
    <cellStyle name="_1  Academia de Policia Memoria_Galpão  LIDERTEX memória_Dúvidas CANAÃ ORÇAMENTO" xfId="24"/>
    <cellStyle name="_1  Academia de Policia Memoria_Galpão  LIDERTEX memória_Dúvidas SENAI 2" xfId="25"/>
    <cellStyle name="_1  Academia de Policia Memoria_Galpão  LIDERTEX memória_Dúvidas SENAI CANAÃ (1)" xfId="26"/>
    <cellStyle name="_1  Academia de Policia Memoria_Galpão  LIDERTEX memória_Dúvidas SENAI CANAÃ (3)" xfId="27"/>
    <cellStyle name="_1  Academia de Policia Memoria_Guarita LIDERTEX" xfId="28"/>
    <cellStyle name="_1  Academia de Policia Memoria_Guarita LIDERTEX_Dúvidas CANAÃ ORÇAMENTO" xfId="29"/>
    <cellStyle name="_1  Academia de Policia Memoria_Guarita LIDERTEX_Dúvidas SENAI 2" xfId="30"/>
    <cellStyle name="_1  Academia de Policia Memoria_Guarita LIDERTEX_Dúvidas SENAI CANAÃ (1)" xfId="31"/>
    <cellStyle name="_1  Academia de Policia Memoria_Guarita LIDERTEX_Dúvidas SENAI CANAÃ (3)" xfId="32"/>
    <cellStyle name="_1  Academia de Policia Memoria_LIDERTEX - ORÇAMENTO E CRONOGRAMA" xfId="33"/>
    <cellStyle name="_1  Academia de Policia Memoria_PQ TECNOLÓGICO_ADITIVO N.01_ENGEBRAS_(Comentado pela Engª Mirtes)" xfId="34"/>
    <cellStyle name="_1  Academia de Policia Memoria_Refeitório  LIDERTEX" xfId="35"/>
    <cellStyle name="_1  Academia de Policia Memoria_Refeitório  LIDERTEX_Dúvidas CANAÃ ORÇAMENTO" xfId="36"/>
    <cellStyle name="_1  Academia de Policia Memoria_Refeitório  LIDERTEX_Dúvidas SENAI 2" xfId="37"/>
    <cellStyle name="_1  Academia de Policia Memoria_Refeitório  LIDERTEX_Dúvidas SENAI CANAÃ (1)" xfId="38"/>
    <cellStyle name="_1  Academia de Policia Memoria_Refeitório  LIDERTEX_Dúvidas SENAI CANAÃ (3)" xfId="39"/>
    <cellStyle name="_Centro Comunitário de Buenolândia MEMORIA DE ALVENARIA" xfId="40"/>
    <cellStyle name="_Flex Memoria" xfId="41"/>
    <cellStyle name="_Flex Memoria_Administração  LIDERTEX" xfId="42"/>
    <cellStyle name="_Flex Memoria_Administração  LIDERTEX_Dúvidas CANAÃ ORÇAMENTO" xfId="43"/>
    <cellStyle name="_Flex Memoria_Administração  LIDERTEX_Dúvidas SENAI 2" xfId="44"/>
    <cellStyle name="_Flex Memoria_Administração  LIDERTEX_Dúvidas SENAI CANAÃ (1)" xfId="45"/>
    <cellStyle name="_Flex Memoria_Administração  LIDERTEX_Dúvidas SENAI CANAÃ (3)" xfId="46"/>
    <cellStyle name="_Flex Memoria_Concreto Blocos 1,2 e 3 Cachoeira Grande" xfId="47"/>
    <cellStyle name="_Flex Memoria_Dúvidas CANAÃ ORÇAMENTO" xfId="48"/>
    <cellStyle name="_Flex Memoria_Dúvidas SENAI 2" xfId="49"/>
    <cellStyle name="_Flex Memoria_Dúvidas SENAI CANAÃ (1)" xfId="50"/>
    <cellStyle name="_Flex Memoria_Dúvidas SENAI CANAÃ (3)" xfId="51"/>
    <cellStyle name="_Flex Memoria_Galpão  LIDERTEX memória" xfId="52"/>
    <cellStyle name="_Flex Memoria_Galpão  LIDERTEX memória_Dúvidas CANAÃ ORÇAMENTO" xfId="53"/>
    <cellStyle name="_Flex Memoria_Galpão  LIDERTEX memória_Dúvidas SENAI 2" xfId="54"/>
    <cellStyle name="_Flex Memoria_Galpão  LIDERTEX memória_Dúvidas SENAI CANAÃ (1)" xfId="55"/>
    <cellStyle name="_Flex Memoria_Galpão  LIDERTEX memória_Dúvidas SENAI CANAÃ (3)" xfId="56"/>
    <cellStyle name="_Flex Memoria_Guarita LIDERTEX" xfId="57"/>
    <cellStyle name="_Flex Memoria_Guarita LIDERTEX_Dúvidas CANAÃ ORÇAMENTO" xfId="58"/>
    <cellStyle name="_Flex Memoria_Guarita LIDERTEX_Dúvidas SENAI 2" xfId="59"/>
    <cellStyle name="_Flex Memoria_Guarita LIDERTEX_Dúvidas SENAI CANAÃ (1)" xfId="60"/>
    <cellStyle name="_Flex Memoria_Guarita LIDERTEX_Dúvidas SENAI CANAÃ (3)" xfId="61"/>
    <cellStyle name="_Flex Memoria_LIDERTEX - ORÇAMENTO E CRONOGRAMA" xfId="62"/>
    <cellStyle name="_Flex Memoria_PQ TECNOLÓGICO_ADITIVO N.01_ENGEBRAS_(Comentado pela Engª Mirtes)" xfId="63"/>
    <cellStyle name="_Flex Memoria_Refeitório  LIDERTEX" xfId="64"/>
    <cellStyle name="_Flex Memoria_Refeitório  LIDERTEX_Dúvidas CANAÃ ORÇAMENTO" xfId="65"/>
    <cellStyle name="_Flex Memoria_Refeitório  LIDERTEX_Dúvidas SENAI 2" xfId="66"/>
    <cellStyle name="_Flex Memoria_Refeitório  LIDERTEX_Dúvidas SENAI CANAÃ (1)" xfId="67"/>
    <cellStyle name="_Flex Memoria_Refeitório  LIDERTEX_Dúvidas SENAI CANAÃ (3)" xfId="68"/>
    <cellStyle name="_Hotel Canoas" xfId="69"/>
    <cellStyle name="_Planilha alvenaria SALÃO DE EVENTOS BALNEÁRIO CACHOEIRA GRANDE" xfId="70"/>
    <cellStyle name="_Planilha para levantamento de alvenaria" xfId="71"/>
    <cellStyle name="_Planilha para levantamento de revestimento" xfId="72"/>
    <cellStyle name="_Planilha Revestimentos SALÃO DE EVENTOS BALNEÁRIO CACHOEIRA GRANDE" xfId="73"/>
    <cellStyle name="_PLANILHAS  VESTIÁRIOS CACHOEIRA GRANDE" xfId="74"/>
    <cellStyle name="_PLANILHAS GUARITA.PORTARIA BALNEÁRIO CACHOEIRA GRANDE" xfId="75"/>
    <cellStyle name="_SENAC Caldas Novas Memoria" xfId="76"/>
    <cellStyle name="20% - Accent1" xfId="77"/>
    <cellStyle name="20% - Accent2" xfId="78"/>
    <cellStyle name="20% - Accent3" xfId="79"/>
    <cellStyle name="20% - Accent4" xfId="80"/>
    <cellStyle name="20% - Accent5" xfId="81"/>
    <cellStyle name="20% - Accent6" xfId="82"/>
    <cellStyle name="40% - Accent1" xfId="83"/>
    <cellStyle name="40% - Accent2" xfId="84"/>
    <cellStyle name="40% - Accent3" xfId="85"/>
    <cellStyle name="40% - Accent4" xfId="86"/>
    <cellStyle name="40% - Accent5" xfId="87"/>
    <cellStyle name="40% - Accent6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" xfId="95"/>
    <cellStyle name="Accent2" xfId="96"/>
    <cellStyle name="Accent3" xfId="97"/>
    <cellStyle name="Accent4" xfId="98"/>
    <cellStyle name="Accent5" xfId="99"/>
    <cellStyle name="Accent6" xfId="100"/>
    <cellStyle name="arrafo de 5" xfId="101"/>
    <cellStyle name="Bad" xfId="102"/>
    <cellStyle name="Calculation" xfId="103"/>
    <cellStyle name="Check Cell" xfId="104"/>
    <cellStyle name="Data" xfId="105"/>
    <cellStyle name="Estilo 1" xfId="106"/>
    <cellStyle name="Euro" xfId="107"/>
    <cellStyle name="Excel Built-in Normal" xfId="108"/>
    <cellStyle name="Excel_BuiltIn_Comma" xfId="109"/>
    <cellStyle name="Explanatory Text" xfId="110"/>
    <cellStyle name="Fixo" xfId="111"/>
    <cellStyle name="Good" xfId="112"/>
    <cellStyle name="Heading" xfId="113"/>
    <cellStyle name="Heading 1" xfId="114"/>
    <cellStyle name="Heading 2" xfId="115"/>
    <cellStyle name="Heading 3" xfId="116"/>
    <cellStyle name="Heading 4" xfId="117"/>
    <cellStyle name="Heading1" xfId="118"/>
    <cellStyle name="Hyperlink 2" xfId="119"/>
    <cellStyle name="Input" xfId="120"/>
    <cellStyle name="Linked Cell" xfId="121"/>
    <cellStyle name="Moeda" xfId="1" builtinId="4"/>
    <cellStyle name="Moeda 2" xfId="7"/>
    <cellStyle name="Moeda 2 2" xfId="122"/>
    <cellStyle name="Moeda 3" xfId="123"/>
    <cellStyle name="Moeda 4" xfId="124"/>
    <cellStyle name="Moeda 5" xfId="125"/>
    <cellStyle name="Neutral" xfId="126"/>
    <cellStyle name="Normal" xfId="0" builtinId="0"/>
    <cellStyle name="Normal 10" xfId="127"/>
    <cellStyle name="Normal 11" xfId="128"/>
    <cellStyle name="Normal 12" xfId="129"/>
    <cellStyle name="Normal 13" xfId="130"/>
    <cellStyle name="Normal 14" xfId="131"/>
    <cellStyle name="Normal 15" xfId="132"/>
    <cellStyle name="Normal 16" xfId="133"/>
    <cellStyle name="Normal 17" xfId="134"/>
    <cellStyle name="Normal 18" xfId="135"/>
    <cellStyle name="Normal 19" xfId="136"/>
    <cellStyle name="Normal 2" xfId="4"/>
    <cellStyle name="Normal 2 10" xfId="8"/>
    <cellStyle name="Normal 2 11" xfId="137"/>
    <cellStyle name="Normal 2 12" xfId="138"/>
    <cellStyle name="Normal 2 13" xfId="139"/>
    <cellStyle name="Normal 2 14" xfId="140"/>
    <cellStyle name="Normal 2 15" xfId="141"/>
    <cellStyle name="Normal 2 16" xfId="142"/>
    <cellStyle name="Normal 2 17" xfId="143"/>
    <cellStyle name="Normal 2 18" xfId="144"/>
    <cellStyle name="Normal 2 19" xfId="145"/>
    <cellStyle name="Normal 2 2" xfId="146"/>
    <cellStyle name="Normal 2 20" xfId="147"/>
    <cellStyle name="Normal 2 3" xfId="148"/>
    <cellStyle name="Normal 2 4" xfId="149"/>
    <cellStyle name="Normal 2 5" xfId="150"/>
    <cellStyle name="Normal 2 6" xfId="151"/>
    <cellStyle name="Normal 2 7" xfId="152"/>
    <cellStyle name="Normal 2 8" xfId="153"/>
    <cellStyle name="Normal 2 9" xfId="154"/>
    <cellStyle name="Normal 2_1  Academia de Policia Memoria" xfId="155"/>
    <cellStyle name="Normal 20" xfId="156"/>
    <cellStyle name="Normal 21" xfId="157"/>
    <cellStyle name="Normal 22" xfId="158"/>
    <cellStyle name="Normal 23" xfId="159"/>
    <cellStyle name="Normal 24" xfId="160"/>
    <cellStyle name="Normal 25" xfId="161"/>
    <cellStyle name="Normal 26" xfId="162"/>
    <cellStyle name="Normal 27" xfId="163"/>
    <cellStyle name="Normal 28" xfId="164"/>
    <cellStyle name="Normal 29" xfId="165"/>
    <cellStyle name="Normal 3" xfId="2"/>
    <cellStyle name="Normal 30" xfId="166"/>
    <cellStyle name="Normal 31" xfId="167"/>
    <cellStyle name="Normal 32" xfId="168"/>
    <cellStyle name="Normal 33" xfId="169"/>
    <cellStyle name="Normal 34" xfId="170"/>
    <cellStyle name="Normal 35" xfId="171"/>
    <cellStyle name="Normal 36" xfId="172"/>
    <cellStyle name="Normal 37" xfId="173"/>
    <cellStyle name="Normal 38" xfId="174"/>
    <cellStyle name="Normal 39" xfId="175"/>
    <cellStyle name="Normal 4" xfId="5"/>
    <cellStyle name="Normal 40" xfId="176"/>
    <cellStyle name="Normal 41" xfId="177"/>
    <cellStyle name="Normal 42" xfId="178"/>
    <cellStyle name="Normal 43" xfId="179"/>
    <cellStyle name="Normal 44" xfId="180"/>
    <cellStyle name="Normal 45" xfId="181"/>
    <cellStyle name="Normal 46" xfId="182"/>
    <cellStyle name="Normal 47" xfId="183"/>
    <cellStyle name="Normal 48" xfId="184"/>
    <cellStyle name="Normal 49" xfId="185"/>
    <cellStyle name="Normal 5" xfId="9"/>
    <cellStyle name="Normal 50" xfId="186"/>
    <cellStyle name="Normal 51" xfId="187"/>
    <cellStyle name="Normal 52" xfId="188"/>
    <cellStyle name="Normal 53" xfId="189"/>
    <cellStyle name="Normal 54" xfId="190"/>
    <cellStyle name="Normal 55" xfId="191"/>
    <cellStyle name="Normal 56" xfId="10"/>
    <cellStyle name="Normal 6" xfId="192"/>
    <cellStyle name="Normal 7" xfId="193"/>
    <cellStyle name="Normal 8" xfId="194"/>
    <cellStyle name="Normal 9" xfId="195"/>
    <cellStyle name="Nota 10" xfId="196"/>
    <cellStyle name="Nota 11" xfId="197"/>
    <cellStyle name="Nota 12" xfId="198"/>
    <cellStyle name="Nota 13" xfId="199"/>
    <cellStyle name="Nota 14" xfId="200"/>
    <cellStyle name="Nota 15" xfId="201"/>
    <cellStyle name="Nota 16" xfId="202"/>
    <cellStyle name="Nota 17" xfId="203"/>
    <cellStyle name="Nota 18" xfId="204"/>
    <cellStyle name="Nota 19" xfId="205"/>
    <cellStyle name="Nota 2" xfId="206"/>
    <cellStyle name="Nota 20" xfId="207"/>
    <cellStyle name="Nota 21" xfId="208"/>
    <cellStyle name="Nota 22" xfId="209"/>
    <cellStyle name="Nota 23" xfId="210"/>
    <cellStyle name="Nota 24" xfId="211"/>
    <cellStyle name="Nota 25" xfId="212"/>
    <cellStyle name="Nota 26" xfId="213"/>
    <cellStyle name="Nota 27" xfId="214"/>
    <cellStyle name="Nota 28" xfId="215"/>
    <cellStyle name="Nota 29" xfId="216"/>
    <cellStyle name="Nota 3" xfId="217"/>
    <cellStyle name="Nota 30" xfId="218"/>
    <cellStyle name="Nota 31" xfId="219"/>
    <cellStyle name="Nota 32" xfId="220"/>
    <cellStyle name="Nota 33" xfId="221"/>
    <cellStyle name="Nota 34" xfId="222"/>
    <cellStyle name="Nota 35" xfId="223"/>
    <cellStyle name="Nota 36" xfId="224"/>
    <cellStyle name="Nota 37" xfId="225"/>
    <cellStyle name="Nota 38" xfId="226"/>
    <cellStyle name="Nota 39" xfId="227"/>
    <cellStyle name="Nota 4" xfId="228"/>
    <cellStyle name="Nota 40" xfId="229"/>
    <cellStyle name="Nota 41" xfId="230"/>
    <cellStyle name="Nota 42" xfId="231"/>
    <cellStyle name="Nota 43" xfId="232"/>
    <cellStyle name="Nota 44" xfId="233"/>
    <cellStyle name="Nota 45" xfId="234"/>
    <cellStyle name="Nota 46" xfId="235"/>
    <cellStyle name="Nota 47" xfId="236"/>
    <cellStyle name="Nota 48" xfId="237"/>
    <cellStyle name="Nota 49" xfId="238"/>
    <cellStyle name="Nota 5" xfId="239"/>
    <cellStyle name="Nota 50" xfId="240"/>
    <cellStyle name="Nota 51" xfId="241"/>
    <cellStyle name="Nota 52" xfId="242"/>
    <cellStyle name="Nota 53" xfId="243"/>
    <cellStyle name="Nota 54" xfId="244"/>
    <cellStyle name="Nota 55" xfId="245"/>
    <cellStyle name="Nota 6" xfId="246"/>
    <cellStyle name="Nota 7" xfId="247"/>
    <cellStyle name="Nota 8" xfId="248"/>
    <cellStyle name="Nota 9" xfId="249"/>
    <cellStyle name="Note" xfId="250"/>
    <cellStyle name="Output" xfId="251"/>
    <cellStyle name="Percentual" xfId="252"/>
    <cellStyle name="Ponto" xfId="253"/>
    <cellStyle name="Porcentagem" xfId="271" builtinId="5"/>
    <cellStyle name="Porcentagem 2" xfId="11"/>
    <cellStyle name="Result" xfId="254"/>
    <cellStyle name="Result2" xfId="255"/>
    <cellStyle name="Separador de milhares 2" xfId="6"/>
    <cellStyle name="Separador de milhares 2 2" xfId="256"/>
    <cellStyle name="Separador de milhares 3" xfId="257"/>
    <cellStyle name="Separador de milhares 3 2" xfId="258"/>
    <cellStyle name="Separador de milhares 4" xfId="259"/>
    <cellStyle name="Separador de milhares 5" xfId="260"/>
    <cellStyle name="Separador de milhares 6" xfId="261"/>
    <cellStyle name="Separador de milhares 7" xfId="262"/>
    <cellStyle name="Separador de milhares 8" xfId="263"/>
    <cellStyle name="Title" xfId="264"/>
    <cellStyle name="Título 1 1" xfId="265"/>
    <cellStyle name="Titulo1" xfId="266"/>
    <cellStyle name="Titulo2" xfId="267"/>
    <cellStyle name="UN" xfId="268"/>
    <cellStyle name="UN." xfId="269"/>
    <cellStyle name="Vírgula 2" xfId="3"/>
    <cellStyle name="Warning Text" xfId="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4"/>
  <sheetViews>
    <sheetView zoomScaleNormal="100" zoomScaleSheetLayoutView="100" workbookViewId="0">
      <selection activeCell="B15" sqref="B15"/>
    </sheetView>
  </sheetViews>
  <sheetFormatPr defaultColWidth="9.140625" defaultRowHeight="15"/>
  <cols>
    <col min="1" max="1" width="8.7109375" style="1" customWidth="1"/>
    <col min="2" max="2" width="46.140625" style="10" customWidth="1"/>
    <col min="3" max="3" width="27.28515625" style="15" customWidth="1"/>
    <col min="4" max="4" width="25.85546875" style="10" customWidth="1"/>
    <col min="5" max="5" width="24" style="10" customWidth="1"/>
    <col min="6" max="16384" width="9.140625" style="10"/>
  </cols>
  <sheetData>
    <row r="1" spans="1:4" ht="29.25" customHeight="1">
      <c r="A1" s="79" t="s">
        <v>76</v>
      </c>
      <c r="B1" s="80"/>
      <c r="C1" s="80"/>
      <c r="D1" s="81"/>
    </row>
    <row r="2" spans="1:4" ht="15.75">
      <c r="A2" s="39" t="s">
        <v>78</v>
      </c>
      <c r="B2" s="46" t="s">
        <v>3</v>
      </c>
      <c r="C2" s="43" t="s">
        <v>161</v>
      </c>
      <c r="D2" s="70" t="s">
        <v>160</v>
      </c>
    </row>
    <row r="3" spans="1:4" ht="15.75">
      <c r="A3" s="44" t="s">
        <v>127</v>
      </c>
      <c r="B3" s="45" t="s">
        <v>12</v>
      </c>
      <c r="C3" s="52">
        <f>'Mão de obra'!VALOR_TOTAL_MENSAL_MO*(1+TAXA_LDI)</f>
        <v>17451.703419914946</v>
      </c>
      <c r="D3" s="71">
        <f>C3*12</f>
        <v>209420.44103897933</v>
      </c>
    </row>
    <row r="4" spans="1:4" ht="15.75">
      <c r="A4" s="44" t="s">
        <v>146</v>
      </c>
      <c r="B4" s="45" t="s">
        <v>147</v>
      </c>
      <c r="C4" s="52">
        <f>D4/12</f>
        <v>617.73148148148164</v>
      </c>
      <c r="D4" s="71">
        <f>VALOR_TOTAL_EXAMES_MENSAL_MO*(1+TAXA_LDI)</f>
        <v>7412.7777777777801</v>
      </c>
    </row>
    <row r="5" spans="1:4" ht="15.75">
      <c r="A5" s="44" t="s">
        <v>128</v>
      </c>
      <c r="B5" s="45" t="s">
        <v>77</v>
      </c>
      <c r="C5" s="52">
        <f>D5/12</f>
        <v>595.43716475095812</v>
      </c>
      <c r="D5" s="71">
        <f>'EPIs e Uniformes'!I26*(1+TAXA_LDI)</f>
        <v>7145.2459770114974</v>
      </c>
    </row>
    <row r="6" spans="1:4" s="5" customFormat="1" ht="16.5" thickBot="1">
      <c r="A6" s="77" t="s">
        <v>79</v>
      </c>
      <c r="B6" s="78"/>
      <c r="C6" s="72">
        <f>SUM(C3:C5)</f>
        <v>18664.872066147385</v>
      </c>
      <c r="D6" s="73">
        <f>SUM(D3:D5)</f>
        <v>223978.46479376862</v>
      </c>
    </row>
    <row r="14" spans="1:4">
      <c r="C14" s="51"/>
    </row>
  </sheetData>
  <mergeCells count="2">
    <mergeCell ref="A6:B6"/>
    <mergeCell ref="A1:D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88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9"/>
  <sheetViews>
    <sheetView zoomScaleNormal="100" zoomScaleSheetLayoutView="100" workbookViewId="0">
      <selection activeCell="C9" sqref="A1:C9"/>
    </sheetView>
  </sheetViews>
  <sheetFormatPr defaultColWidth="9.140625" defaultRowHeight="15"/>
  <cols>
    <col min="1" max="1" width="8.7109375" style="1" customWidth="1"/>
    <col min="2" max="2" width="41.140625" style="10" customWidth="1"/>
    <col min="3" max="3" width="13.28515625" style="15" customWidth="1"/>
    <col min="4" max="4" width="9.140625" style="10"/>
    <col min="5" max="5" width="12.140625" style="10" bestFit="1" customWidth="1"/>
    <col min="6" max="6" width="24" style="10" customWidth="1"/>
    <col min="7" max="16384" width="9.140625" style="10"/>
  </cols>
  <sheetData>
    <row r="1" spans="1:3" ht="48" customHeight="1">
      <c r="A1" s="82" t="s">
        <v>155</v>
      </c>
      <c r="B1" s="83"/>
      <c r="C1" s="84"/>
    </row>
    <row r="2" spans="1:3" ht="22.5" customHeight="1">
      <c r="A2" s="85" t="s">
        <v>3</v>
      </c>
      <c r="B2" s="86"/>
      <c r="C2" s="69" t="s">
        <v>19</v>
      </c>
    </row>
    <row r="3" spans="1:3">
      <c r="A3" s="20" t="s">
        <v>118</v>
      </c>
      <c r="B3" s="6" t="s">
        <v>123</v>
      </c>
      <c r="C3" s="21">
        <v>0.05</v>
      </c>
    </row>
    <row r="4" spans="1:3">
      <c r="A4" s="20" t="s">
        <v>119</v>
      </c>
      <c r="B4" s="6" t="s">
        <v>36</v>
      </c>
      <c r="C4" s="21">
        <v>0.1</v>
      </c>
    </row>
    <row r="5" spans="1:3">
      <c r="A5" s="20" t="s">
        <v>120</v>
      </c>
      <c r="B5" s="6" t="s">
        <v>37</v>
      </c>
      <c r="C5" s="21">
        <v>0.05</v>
      </c>
    </row>
    <row r="6" spans="1:3">
      <c r="A6" s="20" t="s">
        <v>121</v>
      </c>
      <c r="B6" s="6" t="s">
        <v>38</v>
      </c>
      <c r="C6" s="21">
        <v>6.4999999999999997E-3</v>
      </c>
    </row>
    <row r="7" spans="1:3">
      <c r="A7" s="20" t="s">
        <v>122</v>
      </c>
      <c r="B7" s="6" t="s">
        <v>39</v>
      </c>
      <c r="C7" s="21">
        <v>0.03</v>
      </c>
    </row>
    <row r="8" spans="1:3">
      <c r="A8" s="22"/>
      <c r="B8" s="18"/>
      <c r="C8" s="23"/>
    </row>
    <row r="9" spans="1:3" s="5" customFormat="1" ht="24.75" customHeight="1" thickBot="1">
      <c r="A9" s="87" t="s">
        <v>130</v>
      </c>
      <c r="B9" s="88"/>
      <c r="C9" s="24">
        <f>(1+C3)*(1+C4)/(1-SUM(C5,C6,C7))-1</f>
        <v>0.26436781609195426</v>
      </c>
    </row>
  </sheetData>
  <mergeCells count="3">
    <mergeCell ref="A1:C1"/>
    <mergeCell ref="A2:B2"/>
    <mergeCell ref="A9:B9"/>
  </mergeCells>
  <printOptions horizontalCentered="1"/>
  <pageMargins left="0.51181102362204722" right="0.51181102362204722" top="1.1811023622047245" bottom="0.78740157480314965" header="0.31496062992125984" footer="0.31496062992125984"/>
  <pageSetup paperSize="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12"/>
  <sheetViews>
    <sheetView view="pageBreakPreview" zoomScaleNormal="100" zoomScaleSheetLayoutView="100" workbookViewId="0">
      <selection activeCell="B23" sqref="B23"/>
    </sheetView>
  </sheetViews>
  <sheetFormatPr defaultColWidth="9.140625" defaultRowHeight="15"/>
  <cols>
    <col min="1" max="1" width="6.5703125" style="3" customWidth="1"/>
    <col min="2" max="2" width="51.5703125" style="10" customWidth="1"/>
    <col min="3" max="3" width="5.5703125" style="10" customWidth="1"/>
    <col min="4" max="4" width="9.7109375" style="14" customWidth="1"/>
    <col min="5" max="5" width="13" style="15" customWidth="1"/>
    <col min="6" max="6" width="15.85546875" style="15" customWidth="1"/>
    <col min="7" max="7" width="16.7109375" style="15" customWidth="1"/>
    <col min="8" max="8" width="17" style="15" customWidth="1"/>
    <col min="9" max="9" width="15.140625" style="15" customWidth="1"/>
    <col min="10" max="10" width="9.140625" style="10"/>
    <col min="11" max="11" width="12.140625" style="10" bestFit="1" customWidth="1"/>
    <col min="12" max="12" width="24" style="10" customWidth="1"/>
    <col min="13" max="16384" width="9.140625" style="10"/>
  </cols>
  <sheetData>
    <row r="1" spans="1:9" ht="35.25" customHeight="1">
      <c r="A1" s="82" t="s">
        <v>125</v>
      </c>
      <c r="B1" s="83"/>
      <c r="C1" s="83"/>
      <c r="D1" s="83"/>
      <c r="E1" s="83"/>
      <c r="F1" s="83"/>
      <c r="G1" s="83"/>
      <c r="H1" s="83"/>
      <c r="I1" s="84"/>
    </row>
    <row r="2" spans="1:9" ht="21.75" customHeight="1">
      <c r="A2" s="85" t="s">
        <v>3</v>
      </c>
      <c r="B2" s="86"/>
      <c r="C2" s="86" t="s">
        <v>0</v>
      </c>
      <c r="D2" s="89" t="s">
        <v>8</v>
      </c>
      <c r="E2" s="90" t="s">
        <v>133</v>
      </c>
      <c r="F2" s="90"/>
      <c r="G2" s="90"/>
      <c r="H2" s="91" t="s">
        <v>152</v>
      </c>
      <c r="I2" s="92" t="s">
        <v>65</v>
      </c>
    </row>
    <row r="3" spans="1:9" ht="30">
      <c r="A3" s="85"/>
      <c r="B3" s="86"/>
      <c r="C3" s="86"/>
      <c r="D3" s="89"/>
      <c r="E3" s="19" t="s">
        <v>10</v>
      </c>
      <c r="F3" s="68" t="s">
        <v>74</v>
      </c>
      <c r="G3" s="68" t="s">
        <v>40</v>
      </c>
      <c r="H3" s="91"/>
      <c r="I3" s="92"/>
    </row>
    <row r="4" spans="1:9" ht="12.75" customHeight="1">
      <c r="A4" s="25" t="s">
        <v>1</v>
      </c>
      <c r="B4" s="11" t="s">
        <v>131</v>
      </c>
      <c r="C4" s="11"/>
      <c r="D4" s="11"/>
      <c r="E4" s="12"/>
      <c r="F4" s="12"/>
      <c r="G4" s="12"/>
      <c r="H4" s="12"/>
      <c r="I4" s="35"/>
    </row>
    <row r="5" spans="1:9" ht="12.75" customHeight="1">
      <c r="A5" s="20" t="s">
        <v>2</v>
      </c>
      <c r="B5" s="6" t="s">
        <v>156</v>
      </c>
      <c r="C5" s="4" t="s">
        <v>4</v>
      </c>
      <c r="D5" s="17">
        <v>2</v>
      </c>
      <c r="E5" s="53">
        <v>1607.22</v>
      </c>
      <c r="F5" s="53">
        <v>0</v>
      </c>
      <c r="G5" s="53">
        <f>E5*0.3</f>
        <v>482.166</v>
      </c>
      <c r="H5" s="53">
        <f t="shared" ref="H5:H6" si="0">SUM(E5:G5)*(1+PERCENTUAL_ENCARGOS)</f>
        <v>3709.8719938800004</v>
      </c>
      <c r="I5" s="54">
        <f>H5*D5</f>
        <v>7419.7439877600009</v>
      </c>
    </row>
    <row r="6" spans="1:9" ht="12.75" customHeight="1">
      <c r="A6" s="20" t="s">
        <v>9</v>
      </c>
      <c r="B6" s="6" t="s">
        <v>157</v>
      </c>
      <c r="C6" s="4" t="s">
        <v>4</v>
      </c>
      <c r="D6" s="17">
        <v>1</v>
      </c>
      <c r="E6" s="53">
        <v>1915.35</v>
      </c>
      <c r="F6" s="53">
        <v>0</v>
      </c>
      <c r="G6" s="53">
        <f>E6*0.3</f>
        <v>574.6049999999999</v>
      </c>
      <c r="H6" s="53">
        <f t="shared" si="0"/>
        <v>4421.1142989</v>
      </c>
      <c r="I6" s="54">
        <f t="shared" ref="I6" si="1">H6*D6</f>
        <v>4421.1142989</v>
      </c>
    </row>
    <row r="7" spans="1:9" ht="12.75" customHeight="1">
      <c r="A7" s="25" t="s">
        <v>5</v>
      </c>
      <c r="B7" s="11" t="s">
        <v>132</v>
      </c>
      <c r="C7" s="11"/>
      <c r="D7" s="11"/>
      <c r="E7" s="56"/>
      <c r="F7" s="56"/>
      <c r="G7" s="56"/>
      <c r="H7" s="56"/>
      <c r="I7" s="57"/>
    </row>
    <row r="8" spans="1:9" ht="12.75" customHeight="1">
      <c r="A8" s="36" t="s">
        <v>6</v>
      </c>
      <c r="B8" s="6" t="s">
        <v>159</v>
      </c>
      <c r="C8" s="4" t="s">
        <v>4</v>
      </c>
      <c r="D8" s="17">
        <f>SUM(QTD_MO)</f>
        <v>3</v>
      </c>
      <c r="E8" s="55" t="s">
        <v>75</v>
      </c>
      <c r="F8" s="58" t="s">
        <v>75</v>
      </c>
      <c r="G8" s="58" t="s">
        <v>75</v>
      </c>
      <c r="H8" s="59">
        <f>AVERAGE(11.17,12.59)</f>
        <v>11.879999999999999</v>
      </c>
      <c r="I8" s="60">
        <f>D8*H8</f>
        <v>35.64</v>
      </c>
    </row>
    <row r="9" spans="1:9">
      <c r="A9" s="36" t="s">
        <v>7</v>
      </c>
      <c r="B9" s="6" t="s">
        <v>158</v>
      </c>
      <c r="C9" s="4" t="s">
        <v>4</v>
      </c>
      <c r="D9" s="17">
        <f>SUM(QTD_MO)*22+4*4</f>
        <v>82</v>
      </c>
      <c r="E9" s="55" t="s">
        <v>75</v>
      </c>
      <c r="F9" s="58" t="s">
        <v>75</v>
      </c>
      <c r="G9" s="58" t="s">
        <v>75</v>
      </c>
      <c r="H9" s="59">
        <v>20</v>
      </c>
      <c r="I9" s="60">
        <f>D9*H9</f>
        <v>1640</v>
      </c>
    </row>
    <row r="10" spans="1:9" ht="12.75" customHeight="1">
      <c r="A10" s="36" t="s">
        <v>151</v>
      </c>
      <c r="B10" s="6" t="s">
        <v>46</v>
      </c>
      <c r="C10" s="4" t="s">
        <v>4</v>
      </c>
      <c r="D10" s="17">
        <f>SUM(QTD_MO)*22*2</f>
        <v>132</v>
      </c>
      <c r="E10" s="55" t="s">
        <v>75</v>
      </c>
      <c r="F10" s="58" t="s">
        <v>75</v>
      </c>
      <c r="G10" s="58" t="s">
        <v>75</v>
      </c>
      <c r="H10" s="59">
        <v>4.5</v>
      </c>
      <c r="I10" s="60">
        <f>D10*H10</f>
        <v>594</v>
      </c>
    </row>
    <row r="11" spans="1:9" ht="12.75" customHeight="1">
      <c r="A11" s="36" t="s">
        <v>153</v>
      </c>
      <c r="B11" s="6" t="s">
        <v>154</v>
      </c>
      <c r="C11" s="4" t="s">
        <v>4</v>
      </c>
      <c r="D11" s="17">
        <f>SUM(QTD_MO)*22*2</f>
        <v>132</v>
      </c>
      <c r="E11" s="55" t="s">
        <v>75</v>
      </c>
      <c r="F11" s="58" t="s">
        <v>75</v>
      </c>
      <c r="G11" s="58" t="s">
        <v>75</v>
      </c>
      <c r="H11" s="59" t="s">
        <v>75</v>
      </c>
      <c r="I11" s="61">
        <f>SUMPRODUCT(QTD_MO,E5:E6)*-0.06</f>
        <v>-307.78739999999999</v>
      </c>
    </row>
    <row r="12" spans="1:9" s="5" customFormat="1" ht="26.25" customHeight="1" thickBot="1">
      <c r="A12" s="87" t="s">
        <v>129</v>
      </c>
      <c r="B12" s="88"/>
      <c r="C12" s="88"/>
      <c r="D12" s="88"/>
      <c r="E12" s="88"/>
      <c r="F12" s="88"/>
      <c r="G12" s="88"/>
      <c r="H12" s="88"/>
      <c r="I12" s="62">
        <f>SUM(I5:I11)</f>
        <v>13802.710886660001</v>
      </c>
    </row>
  </sheetData>
  <sortState ref="B22:I24">
    <sortCondition ref="B22:B24"/>
  </sortState>
  <mergeCells count="8">
    <mergeCell ref="A12:H12"/>
    <mergeCell ref="A1:I1"/>
    <mergeCell ref="A2:B3"/>
    <mergeCell ref="C2:C3"/>
    <mergeCell ref="D2:D3"/>
    <mergeCell ref="E2:G2"/>
    <mergeCell ref="H2:H3"/>
    <mergeCell ref="I2:I3"/>
  </mergeCells>
  <printOptions horizontalCentered="1"/>
  <pageMargins left="0.51181102362204722" right="0.51181102362204722" top="1.1811023622047245" bottom="0.78740157480314965" header="0.31496062992125984" footer="0.31496062992125984"/>
  <pageSetup paperSize="9" scale="8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I13"/>
  <sheetViews>
    <sheetView view="pageBreakPreview" zoomScaleNormal="100" zoomScaleSheetLayoutView="100" workbookViewId="0">
      <selection activeCell="B14" sqref="B14"/>
    </sheetView>
  </sheetViews>
  <sheetFormatPr defaultColWidth="9.140625" defaultRowHeight="15"/>
  <cols>
    <col min="1" max="1" width="6.5703125" style="3" customWidth="1"/>
    <col min="2" max="2" width="78" style="10" customWidth="1"/>
    <col min="3" max="3" width="5.5703125" style="10" customWidth="1"/>
    <col min="4" max="4" width="9.7109375" style="14" customWidth="1"/>
    <col min="5" max="5" width="17" style="15" customWidth="1"/>
    <col min="6" max="6" width="17.7109375" style="15" customWidth="1"/>
    <col min="7" max="7" width="9.140625" style="10"/>
    <col min="8" max="8" width="12.140625" style="10" bestFit="1" customWidth="1"/>
    <col min="9" max="9" width="24" style="10" customWidth="1"/>
    <col min="10" max="16384" width="9.140625" style="10"/>
  </cols>
  <sheetData>
    <row r="1" spans="1:9" ht="35.25" customHeight="1">
      <c r="A1" s="82" t="s">
        <v>141</v>
      </c>
      <c r="B1" s="83"/>
      <c r="C1" s="83"/>
      <c r="D1" s="83"/>
      <c r="E1" s="83"/>
      <c r="F1" s="84"/>
    </row>
    <row r="2" spans="1:9" ht="21.75" customHeight="1">
      <c r="A2" s="85" t="s">
        <v>3</v>
      </c>
      <c r="B2" s="86"/>
      <c r="C2" s="86" t="s">
        <v>0</v>
      </c>
      <c r="D2" s="89" t="s">
        <v>8</v>
      </c>
      <c r="E2" s="91" t="s">
        <v>11</v>
      </c>
      <c r="F2" s="92" t="s">
        <v>142</v>
      </c>
    </row>
    <row r="3" spans="1:9">
      <c r="A3" s="85"/>
      <c r="B3" s="86"/>
      <c r="C3" s="86"/>
      <c r="D3" s="89"/>
      <c r="E3" s="91"/>
      <c r="F3" s="92"/>
    </row>
    <row r="4" spans="1:9">
      <c r="A4" s="25" t="s">
        <v>134</v>
      </c>
      <c r="B4" s="11" t="s">
        <v>164</v>
      </c>
      <c r="C4" s="11"/>
      <c r="D4" s="11"/>
      <c r="E4" s="12"/>
      <c r="F4" s="35"/>
    </row>
    <row r="5" spans="1:9" ht="45">
      <c r="A5" s="36" t="s">
        <v>135</v>
      </c>
      <c r="B5" s="40" t="s">
        <v>143</v>
      </c>
      <c r="C5" s="4" t="s">
        <v>4</v>
      </c>
      <c r="D5" s="42">
        <f>SUM('Mão de obra'!QTD_MO)</f>
        <v>3</v>
      </c>
      <c r="E5" s="59">
        <f>28.5+55+65+20+81+9+40+120</f>
        <v>418.5</v>
      </c>
      <c r="F5" s="60">
        <f>E5*D5</f>
        <v>1255.5</v>
      </c>
      <c r="H5" s="49"/>
    </row>
    <row r="6" spans="1:9" ht="45">
      <c r="A6" s="36" t="s">
        <v>136</v>
      </c>
      <c r="B6" s="40" t="s">
        <v>144</v>
      </c>
      <c r="C6" s="4" t="s">
        <v>4</v>
      </c>
      <c r="D6" s="42">
        <f>SUM('Mão de obra'!QTD_MO)</f>
        <v>3</v>
      </c>
      <c r="E6" s="59">
        <f>28.5+55+65+20+81+9+40+120</f>
        <v>418.5</v>
      </c>
      <c r="F6" s="60">
        <f>E6*D6</f>
        <v>1255.5</v>
      </c>
      <c r="H6" s="47"/>
    </row>
    <row r="7" spans="1:9" ht="45">
      <c r="A7" s="36" t="s">
        <v>137</v>
      </c>
      <c r="B7" s="40" t="s">
        <v>145</v>
      </c>
      <c r="C7" s="41" t="s">
        <v>4</v>
      </c>
      <c r="D7" s="42">
        <f>SUM('Mão de obra'!QTD_MO)</f>
        <v>3</v>
      </c>
      <c r="E7" s="59">
        <f>28.5+55+65+20+81+9+40+120</f>
        <v>418.5</v>
      </c>
      <c r="F7" s="60">
        <f>E7*D7</f>
        <v>1255.5</v>
      </c>
      <c r="H7" s="47"/>
    </row>
    <row r="8" spans="1:9" ht="45">
      <c r="A8" s="36" t="s">
        <v>138</v>
      </c>
      <c r="B8" s="40" t="s">
        <v>178</v>
      </c>
      <c r="C8" s="41" t="s">
        <v>4</v>
      </c>
      <c r="D8" s="42">
        <v>1</v>
      </c>
      <c r="E8" s="59">
        <f>(4447+4002+4224+4002+3557+2224+2700)/12</f>
        <v>2096.3333333333335</v>
      </c>
      <c r="F8" s="60">
        <f>E8*D8</f>
        <v>2096.3333333333335</v>
      </c>
      <c r="H8" s="47"/>
    </row>
    <row r="9" spans="1:9" s="5" customFormat="1" ht="26.25" customHeight="1" thickBot="1">
      <c r="A9" s="87" t="s">
        <v>85</v>
      </c>
      <c r="B9" s="88"/>
      <c r="C9" s="88"/>
      <c r="D9" s="88"/>
      <c r="E9" s="88"/>
      <c r="F9" s="62">
        <f>SUM(F5:F8)</f>
        <v>5862.8333333333339</v>
      </c>
      <c r="H9" s="48"/>
      <c r="I9" s="50"/>
    </row>
    <row r="10" spans="1:9">
      <c r="H10" s="47"/>
      <c r="I10" s="47"/>
    </row>
    <row r="11" spans="1:9">
      <c r="H11" s="47"/>
    </row>
    <row r="12" spans="1:9">
      <c r="H12" s="47"/>
      <c r="I12" s="47"/>
    </row>
    <row r="13" spans="1:9">
      <c r="H13" s="47"/>
    </row>
  </sheetData>
  <sortState ref="B5:F8">
    <sortCondition ref="B5:B8"/>
  </sortState>
  <mergeCells count="7">
    <mergeCell ref="A1:F1"/>
    <mergeCell ref="A9:E9"/>
    <mergeCell ref="F2:F3"/>
    <mergeCell ref="E2:E3"/>
    <mergeCell ref="A2:B3"/>
    <mergeCell ref="C2:C3"/>
    <mergeCell ref="D2:D3"/>
  </mergeCells>
  <printOptions horizontalCentered="1"/>
  <pageMargins left="0.51181102362204722" right="0.51181102362204722" top="1.1811023622047245" bottom="0.78740157480314965" header="0.31496062992125984" footer="0.31496062992125984"/>
  <pageSetup paperSize="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34"/>
  <sheetViews>
    <sheetView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6.5703125" style="1" customWidth="1"/>
    <col min="2" max="2" width="71.140625" style="10" customWidth="1"/>
    <col min="3" max="3" width="12.85546875" style="32" bestFit="1" customWidth="1"/>
    <col min="4" max="4" width="9.140625" style="10"/>
    <col min="5" max="5" width="12.140625" style="10" bestFit="1" customWidth="1"/>
    <col min="6" max="6" width="24" style="10" customWidth="1"/>
    <col min="7" max="16384" width="9.140625" style="10"/>
  </cols>
  <sheetData>
    <row r="1" spans="1:3" ht="31.5" customHeight="1">
      <c r="A1" s="82" t="s">
        <v>28</v>
      </c>
      <c r="B1" s="83"/>
      <c r="C1" s="84"/>
    </row>
    <row r="2" spans="1:3" ht="15" customHeight="1">
      <c r="A2" s="37" t="s">
        <v>78</v>
      </c>
      <c r="B2" s="38" t="s">
        <v>3</v>
      </c>
      <c r="C2" s="28" t="s">
        <v>19</v>
      </c>
    </row>
    <row r="3" spans="1:3">
      <c r="A3" s="25"/>
      <c r="B3" s="2" t="s">
        <v>13</v>
      </c>
      <c r="C3" s="29">
        <f>SUM(C4:C11)</f>
        <v>0.39800000000000008</v>
      </c>
    </row>
    <row r="4" spans="1:3" s="13" customFormat="1">
      <c r="A4" s="26" t="s">
        <v>20</v>
      </c>
      <c r="B4" s="6" t="s">
        <v>102</v>
      </c>
      <c r="C4" s="33">
        <v>0.2</v>
      </c>
    </row>
    <row r="5" spans="1:3" s="13" customFormat="1">
      <c r="A5" s="26" t="s">
        <v>21</v>
      </c>
      <c r="B5" s="6" t="s">
        <v>103</v>
      </c>
      <c r="C5" s="33">
        <v>0.08</v>
      </c>
    </row>
    <row r="6" spans="1:3" s="13" customFormat="1">
      <c r="A6" s="26" t="s">
        <v>22</v>
      </c>
      <c r="B6" s="6" t="s">
        <v>105</v>
      </c>
      <c r="C6" s="33">
        <v>1.4999999999999999E-2</v>
      </c>
    </row>
    <row r="7" spans="1:3" s="13" customFormat="1">
      <c r="A7" s="26" t="s">
        <v>23</v>
      </c>
      <c r="B7" s="6" t="s">
        <v>104</v>
      </c>
      <c r="C7" s="33">
        <v>0.01</v>
      </c>
    </row>
    <row r="8" spans="1:3" s="13" customFormat="1">
      <c r="A8" s="26" t="s">
        <v>24</v>
      </c>
      <c r="B8" s="6" t="s">
        <v>30</v>
      </c>
      <c r="C8" s="33">
        <v>2E-3</v>
      </c>
    </row>
    <row r="9" spans="1:3" s="13" customFormat="1">
      <c r="A9" s="26" t="s">
        <v>25</v>
      </c>
      <c r="B9" s="6" t="s">
        <v>29</v>
      </c>
      <c r="C9" s="33">
        <v>6.0000000000000001E-3</v>
      </c>
    </row>
    <row r="10" spans="1:3" s="13" customFormat="1">
      <c r="A10" s="26" t="s">
        <v>26</v>
      </c>
      <c r="B10" s="6" t="s">
        <v>84</v>
      </c>
      <c r="C10" s="33">
        <v>2.5000000000000001E-2</v>
      </c>
    </row>
    <row r="11" spans="1:3" s="13" customFormat="1">
      <c r="A11" s="26" t="s">
        <v>27</v>
      </c>
      <c r="B11" s="6" t="s">
        <v>106</v>
      </c>
      <c r="C11" s="33">
        <v>0.06</v>
      </c>
    </row>
    <row r="12" spans="1:3" s="13" customFormat="1">
      <c r="A12" s="25"/>
      <c r="B12" s="2" t="s">
        <v>14</v>
      </c>
      <c r="C12" s="29">
        <f>SUM(C13:C20)</f>
        <v>0.23482</v>
      </c>
    </row>
    <row r="13" spans="1:3" s="13" customFormat="1">
      <c r="A13" s="26" t="s">
        <v>90</v>
      </c>
      <c r="B13" s="6" t="s">
        <v>33</v>
      </c>
      <c r="C13" s="33">
        <v>8.3330000000000001E-2</v>
      </c>
    </row>
    <row r="14" spans="1:3" s="13" customFormat="1">
      <c r="A14" s="26" t="s">
        <v>91</v>
      </c>
      <c r="B14" s="6" t="s">
        <v>107</v>
      </c>
      <c r="C14" s="33">
        <v>0.11111</v>
      </c>
    </row>
    <row r="15" spans="1:3" s="13" customFormat="1">
      <c r="A15" s="26" t="s">
        <v>92</v>
      </c>
      <c r="B15" s="6" t="s">
        <v>32</v>
      </c>
      <c r="C15" s="33">
        <v>1.9439999999999999E-2</v>
      </c>
    </row>
    <row r="16" spans="1:3" s="13" customFormat="1">
      <c r="A16" s="26" t="s">
        <v>93</v>
      </c>
      <c r="B16" s="6" t="s">
        <v>110</v>
      </c>
      <c r="C16" s="33">
        <v>1.389E-2</v>
      </c>
    </row>
    <row r="17" spans="1:3" s="13" customFormat="1">
      <c r="A17" s="26" t="s">
        <v>94</v>
      </c>
      <c r="B17" s="6" t="s">
        <v>108</v>
      </c>
      <c r="C17" s="33">
        <v>3.3300000000000001E-3</v>
      </c>
    </row>
    <row r="18" spans="1:3" s="13" customFormat="1">
      <c r="A18" s="26" t="s">
        <v>95</v>
      </c>
      <c r="B18" s="6" t="s">
        <v>31</v>
      </c>
      <c r="C18" s="33">
        <v>2.7699999999999999E-3</v>
      </c>
    </row>
    <row r="19" spans="1:3" s="13" customFormat="1">
      <c r="A19" s="26" t="s">
        <v>96</v>
      </c>
      <c r="B19" s="6" t="s">
        <v>109</v>
      </c>
      <c r="C19" s="33">
        <v>7.3999999999999999E-4</v>
      </c>
    </row>
    <row r="20" spans="1:3" s="13" customFormat="1">
      <c r="A20" s="26" t="s">
        <v>97</v>
      </c>
      <c r="B20" s="6" t="s">
        <v>111</v>
      </c>
      <c r="C20" s="33">
        <v>2.1000000000000001E-4</v>
      </c>
    </row>
    <row r="21" spans="1:3" s="13" customFormat="1">
      <c r="A21" s="25"/>
      <c r="B21" s="2" t="s">
        <v>15</v>
      </c>
      <c r="C21" s="29">
        <f>SUM(C22:C25)</f>
        <v>4.5839999999999999E-2</v>
      </c>
    </row>
    <row r="22" spans="1:3" s="13" customFormat="1">
      <c r="A22" s="26" t="s">
        <v>86</v>
      </c>
      <c r="B22" s="6" t="s">
        <v>34</v>
      </c>
      <c r="C22" s="33">
        <v>4.1700000000000001E-3</v>
      </c>
    </row>
    <row r="23" spans="1:3" s="13" customFormat="1">
      <c r="A23" s="26" t="s">
        <v>87</v>
      </c>
      <c r="B23" s="6" t="s">
        <v>35</v>
      </c>
      <c r="C23" s="33">
        <v>1.67E-3</v>
      </c>
    </row>
    <row r="24" spans="1:3" s="13" customFormat="1">
      <c r="A24" s="26" t="s">
        <v>88</v>
      </c>
      <c r="B24" s="6" t="s">
        <v>112</v>
      </c>
      <c r="C24" s="33">
        <v>3.2000000000000001E-2</v>
      </c>
    </row>
    <row r="25" spans="1:3" s="13" customFormat="1">
      <c r="A25" s="26" t="s">
        <v>89</v>
      </c>
      <c r="B25" s="6" t="s">
        <v>113</v>
      </c>
      <c r="C25" s="33">
        <v>8.0000000000000002E-3</v>
      </c>
    </row>
    <row r="26" spans="1:3" s="13" customFormat="1">
      <c r="A26" s="25"/>
      <c r="B26" s="2" t="s">
        <v>16</v>
      </c>
      <c r="C26" s="29">
        <f>SUM(C27:C27)</f>
        <v>9.3460000000000001E-2</v>
      </c>
    </row>
    <row r="27" spans="1:3" s="13" customFormat="1">
      <c r="A27" s="26" t="s">
        <v>98</v>
      </c>
      <c r="B27" s="6" t="s">
        <v>114</v>
      </c>
      <c r="C27" s="33">
        <v>9.3460000000000001E-2</v>
      </c>
    </row>
    <row r="28" spans="1:3" s="13" customFormat="1">
      <c r="A28" s="25"/>
      <c r="B28" s="2" t="s">
        <v>17</v>
      </c>
      <c r="C28" s="29">
        <f>SUM(C29:C30)</f>
        <v>5.9000000000000003E-4</v>
      </c>
    </row>
    <row r="29" spans="1:3" s="13" customFormat="1">
      <c r="A29" s="26" t="s">
        <v>99</v>
      </c>
      <c r="B29" s="6" t="s">
        <v>115</v>
      </c>
      <c r="C29" s="33">
        <v>3.3E-4</v>
      </c>
    </row>
    <row r="30" spans="1:3" s="13" customFormat="1" ht="30">
      <c r="A30" s="26" t="s">
        <v>100</v>
      </c>
      <c r="B30" s="6" t="s">
        <v>116</v>
      </c>
      <c r="C30" s="33">
        <v>2.5999999999999998E-4</v>
      </c>
    </row>
    <row r="31" spans="1:3" s="13" customFormat="1">
      <c r="A31" s="25"/>
      <c r="B31" s="2" t="s">
        <v>18</v>
      </c>
      <c r="C31" s="29">
        <f>C32</f>
        <v>2.8700000000000002E-3</v>
      </c>
    </row>
    <row r="32" spans="1:3" s="13" customFormat="1" ht="30">
      <c r="A32" s="26" t="s">
        <v>101</v>
      </c>
      <c r="B32" s="6" t="s">
        <v>117</v>
      </c>
      <c r="C32" s="33">
        <v>2.8700000000000002E-3</v>
      </c>
    </row>
    <row r="33" spans="1:3" s="13" customFormat="1">
      <c r="A33" s="27"/>
      <c r="B33" s="18"/>
      <c r="C33" s="30"/>
    </row>
    <row r="34" spans="1:3" s="5" customFormat="1" ht="24.75" customHeight="1" thickBot="1">
      <c r="A34" s="87" t="s">
        <v>140</v>
      </c>
      <c r="B34" s="88"/>
      <c r="C34" s="31">
        <f>C3+C12+C21+C26+C28+C31</f>
        <v>0.77558000000000005</v>
      </c>
    </row>
  </sheetData>
  <mergeCells count="2">
    <mergeCell ref="A1:C1"/>
    <mergeCell ref="A34:B34"/>
  </mergeCells>
  <printOptions horizontalCentered="1"/>
  <pageMargins left="0.51181102362204722" right="0.51181102362204722" top="1.1811023622047245" bottom="0.78740157480314965" header="0.31496062992125984" footer="0.31496062992125984"/>
  <pageSetup paperSize="9" fitToHeight="0" orientation="landscape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26"/>
  <sheetViews>
    <sheetView tabSelected="1" view="pageBreakPreview" zoomScale="85" zoomScaleNormal="100" zoomScaleSheetLayoutView="85" workbookViewId="0">
      <selection activeCell="B16" sqref="B16"/>
    </sheetView>
  </sheetViews>
  <sheetFormatPr defaultColWidth="9.140625" defaultRowHeight="15"/>
  <cols>
    <col min="1" max="1" width="6.5703125" style="3" customWidth="1"/>
    <col min="2" max="2" width="68.28515625" style="10" customWidth="1"/>
    <col min="3" max="3" width="5.5703125" style="10" customWidth="1"/>
    <col min="4" max="4" width="16.42578125" style="14" customWidth="1"/>
    <col min="5" max="7" width="17.28515625" style="14" hidden="1" customWidth="1"/>
    <col min="8" max="8" width="16.28515625" style="15" customWidth="1"/>
    <col min="9" max="9" width="17.85546875" style="15" customWidth="1"/>
    <col min="10" max="10" width="9.140625" style="10"/>
    <col min="11" max="11" width="12.140625" style="10" bestFit="1" customWidth="1"/>
    <col min="12" max="12" width="24" style="10" customWidth="1"/>
    <col min="13" max="16384" width="9.140625" style="10"/>
  </cols>
  <sheetData>
    <row r="1" spans="1:9" ht="18.75">
      <c r="A1" s="95" t="s">
        <v>126</v>
      </c>
      <c r="B1" s="96"/>
      <c r="C1" s="96"/>
      <c r="D1" s="96"/>
      <c r="E1" s="96"/>
      <c r="F1" s="96"/>
      <c r="G1" s="96"/>
      <c r="H1" s="96"/>
      <c r="I1" s="97"/>
    </row>
    <row r="2" spans="1:9" ht="45">
      <c r="A2" s="85" t="s">
        <v>3</v>
      </c>
      <c r="B2" s="86"/>
      <c r="C2" s="65" t="s">
        <v>0</v>
      </c>
      <c r="D2" s="66" t="s">
        <v>162</v>
      </c>
      <c r="E2" s="7" t="s">
        <v>41</v>
      </c>
      <c r="F2" s="8" t="s">
        <v>42</v>
      </c>
      <c r="G2" s="9" t="s">
        <v>43</v>
      </c>
      <c r="H2" s="67" t="s">
        <v>44</v>
      </c>
      <c r="I2" s="69" t="s">
        <v>163</v>
      </c>
    </row>
    <row r="3" spans="1:9">
      <c r="A3" s="25" t="s">
        <v>66</v>
      </c>
      <c r="B3" s="11" t="s">
        <v>55</v>
      </c>
      <c r="C3" s="11"/>
      <c r="D3" s="11"/>
      <c r="E3" s="11"/>
      <c r="F3" s="11"/>
      <c r="G3" s="11"/>
      <c r="H3" s="12"/>
      <c r="I3" s="74"/>
    </row>
    <row r="4" spans="1:9" ht="30">
      <c r="A4" s="34" t="s">
        <v>67</v>
      </c>
      <c r="B4" s="6" t="s">
        <v>83</v>
      </c>
      <c r="C4" s="4" t="s">
        <v>64</v>
      </c>
      <c r="D4" s="17">
        <f>SUM('Mão de obra'!QTD_MO)*3</f>
        <v>9</v>
      </c>
      <c r="E4" s="63">
        <f>51+24.9</f>
        <v>75.900000000000006</v>
      </c>
      <c r="F4" s="63"/>
      <c r="G4" s="63"/>
      <c r="H4" s="53">
        <f t="shared" ref="H4" si="0">ROUND(AVERAGE(E4,F4,G4),2)</f>
        <v>75.900000000000006</v>
      </c>
      <c r="I4" s="54">
        <f>H4*D4</f>
        <v>683.1</v>
      </c>
    </row>
    <row r="5" spans="1:9">
      <c r="A5" s="25" t="s">
        <v>68</v>
      </c>
      <c r="B5" s="11" t="s">
        <v>56</v>
      </c>
      <c r="C5" s="11"/>
      <c r="D5" s="16"/>
      <c r="E5" s="64"/>
      <c r="F5" s="64"/>
      <c r="G5" s="64"/>
      <c r="H5" s="64"/>
      <c r="I5" s="75"/>
    </row>
    <row r="6" spans="1:9">
      <c r="A6" s="34" t="s">
        <v>69</v>
      </c>
      <c r="B6" s="6" t="s">
        <v>57</v>
      </c>
      <c r="C6" s="4" t="s">
        <v>4</v>
      </c>
      <c r="D6" s="17">
        <f>SUM('Mão de obra'!QTD_MO)*3</f>
        <v>9</v>
      </c>
      <c r="E6" s="63">
        <v>27.5</v>
      </c>
      <c r="F6" s="63">
        <v>25.44</v>
      </c>
      <c r="G6" s="63">
        <v>24.43</v>
      </c>
      <c r="H6" s="53">
        <f t="shared" ref="H6:H25" si="1">ROUND(AVERAGE(E6,F6,G6),2)</f>
        <v>25.79</v>
      </c>
      <c r="I6" s="54">
        <f>H6*D6</f>
        <v>232.10999999999999</v>
      </c>
    </row>
    <row r="7" spans="1:9">
      <c r="A7" s="34" t="s">
        <v>70</v>
      </c>
      <c r="B7" s="6" t="s">
        <v>58</v>
      </c>
      <c r="C7" s="4" t="s">
        <v>4</v>
      </c>
      <c r="D7" s="17">
        <f>SUM('Mão de obra'!QTD_MO)*3</f>
        <v>9</v>
      </c>
      <c r="E7" s="63">
        <v>37.49</v>
      </c>
      <c r="F7" s="63">
        <v>32.21</v>
      </c>
      <c r="G7" s="63">
        <v>37.49</v>
      </c>
      <c r="H7" s="53">
        <f t="shared" si="1"/>
        <v>35.729999999999997</v>
      </c>
      <c r="I7" s="54">
        <f t="shared" ref="I7:I25" si="2">H7*D7</f>
        <v>321.57</v>
      </c>
    </row>
    <row r="8" spans="1:9" ht="30">
      <c r="A8" s="34" t="s">
        <v>71</v>
      </c>
      <c r="B8" s="6" t="s">
        <v>60</v>
      </c>
      <c r="C8" s="4" t="s">
        <v>4</v>
      </c>
      <c r="D8" s="17">
        <f>SUM('Mão de obra'!QTD_MO)*3</f>
        <v>9</v>
      </c>
      <c r="E8" s="63">
        <v>115.69</v>
      </c>
      <c r="F8" s="63">
        <v>99.9</v>
      </c>
      <c r="G8" s="63"/>
      <c r="H8" s="53">
        <f t="shared" si="1"/>
        <v>107.8</v>
      </c>
      <c r="I8" s="54">
        <f t="shared" si="2"/>
        <v>970.19999999999993</v>
      </c>
    </row>
    <row r="9" spans="1:9">
      <c r="A9" s="34" t="s">
        <v>165</v>
      </c>
      <c r="B9" s="6" t="s">
        <v>62</v>
      </c>
      <c r="C9" s="4" t="s">
        <v>4</v>
      </c>
      <c r="D9" s="17">
        <f>SUM('Mão de obra'!QTD_MO)</f>
        <v>3</v>
      </c>
      <c r="E9" s="63">
        <v>15.25</v>
      </c>
      <c r="F9" s="63"/>
      <c r="G9" s="63"/>
      <c r="H9" s="53">
        <f t="shared" si="1"/>
        <v>15.25</v>
      </c>
      <c r="I9" s="54">
        <f t="shared" si="2"/>
        <v>45.75</v>
      </c>
    </row>
    <row r="10" spans="1:9">
      <c r="A10" s="34" t="s">
        <v>166</v>
      </c>
      <c r="B10" s="6" t="s">
        <v>54</v>
      </c>
      <c r="C10" s="4" t="s">
        <v>4</v>
      </c>
      <c r="D10" s="17">
        <f>SUM('Mão de obra'!QTD_MO)</f>
        <v>3</v>
      </c>
      <c r="E10" s="63">
        <v>36.299999999999997</v>
      </c>
      <c r="F10" s="63">
        <v>49.9</v>
      </c>
      <c r="G10" s="63">
        <v>45.68</v>
      </c>
      <c r="H10" s="53">
        <f t="shared" si="1"/>
        <v>43.96</v>
      </c>
      <c r="I10" s="54">
        <f t="shared" si="2"/>
        <v>131.88</v>
      </c>
    </row>
    <row r="11" spans="1:9">
      <c r="A11" s="34" t="s">
        <v>167</v>
      </c>
      <c r="B11" s="6" t="s">
        <v>139</v>
      </c>
      <c r="C11" s="4" t="s">
        <v>4</v>
      </c>
      <c r="D11" s="17">
        <v>2</v>
      </c>
      <c r="E11" s="63">
        <v>39.5</v>
      </c>
      <c r="F11" s="63"/>
      <c r="G11" s="63"/>
      <c r="H11" s="53">
        <f t="shared" si="1"/>
        <v>39.5</v>
      </c>
      <c r="I11" s="54">
        <f t="shared" si="2"/>
        <v>79</v>
      </c>
    </row>
    <row r="12" spans="1:9">
      <c r="A12" s="34" t="s">
        <v>72</v>
      </c>
      <c r="B12" s="6" t="s">
        <v>61</v>
      </c>
      <c r="C12" s="4" t="s">
        <v>45</v>
      </c>
      <c r="D12" s="17">
        <v>6</v>
      </c>
      <c r="E12" s="63">
        <v>19.420000000000002</v>
      </c>
      <c r="F12" s="63">
        <v>29.61</v>
      </c>
      <c r="G12" s="63">
        <v>16.5</v>
      </c>
      <c r="H12" s="53">
        <f t="shared" si="1"/>
        <v>21.84</v>
      </c>
      <c r="I12" s="54">
        <f t="shared" si="2"/>
        <v>131.04</v>
      </c>
    </row>
    <row r="13" spans="1:9">
      <c r="A13" s="34" t="s">
        <v>73</v>
      </c>
      <c r="B13" s="6" t="s">
        <v>82</v>
      </c>
      <c r="C13" s="4" t="s">
        <v>4</v>
      </c>
      <c r="D13" s="17">
        <f>SUM('Mão de obra'!QTD_MO)*3</f>
        <v>9</v>
      </c>
      <c r="E13" s="63">
        <v>20.56</v>
      </c>
      <c r="F13" s="63"/>
      <c r="G13" s="63"/>
      <c r="H13" s="53">
        <f t="shared" si="1"/>
        <v>20.56</v>
      </c>
      <c r="I13" s="54">
        <f t="shared" si="2"/>
        <v>185.04</v>
      </c>
    </row>
    <row r="14" spans="1:9">
      <c r="A14" s="34" t="s">
        <v>168</v>
      </c>
      <c r="B14" s="6" t="s">
        <v>80</v>
      </c>
      <c r="C14" s="4" t="s">
        <v>4</v>
      </c>
      <c r="D14" s="17">
        <f>SUM('Mão de obra'!QTD_MO)*3</f>
        <v>9</v>
      </c>
      <c r="E14" s="63">
        <v>22.65</v>
      </c>
      <c r="F14" s="63">
        <v>18.989999999999998</v>
      </c>
      <c r="G14" s="63"/>
      <c r="H14" s="53">
        <f t="shared" si="1"/>
        <v>20.82</v>
      </c>
      <c r="I14" s="54">
        <f t="shared" si="2"/>
        <v>187.38</v>
      </c>
    </row>
    <row r="15" spans="1:9" ht="45">
      <c r="A15" s="34" t="s">
        <v>169</v>
      </c>
      <c r="B15" s="6" t="s">
        <v>49</v>
      </c>
      <c r="C15" s="4" t="s">
        <v>4</v>
      </c>
      <c r="D15" s="17">
        <f>SUM('Mão de obra'!QTD_MO)*3</f>
        <v>9</v>
      </c>
      <c r="E15" s="63">
        <v>15.35</v>
      </c>
      <c r="F15" s="63"/>
      <c r="G15" s="63"/>
      <c r="H15" s="53">
        <f t="shared" si="1"/>
        <v>15.35</v>
      </c>
      <c r="I15" s="54">
        <f t="shared" si="2"/>
        <v>138.15</v>
      </c>
    </row>
    <row r="16" spans="1:9" ht="45">
      <c r="A16" s="34" t="s">
        <v>170</v>
      </c>
      <c r="B16" s="6" t="s">
        <v>47</v>
      </c>
      <c r="C16" s="4" t="s">
        <v>4</v>
      </c>
      <c r="D16" s="17">
        <f>SUM('Mão de obra'!QTD_MO)*3</f>
        <v>9</v>
      </c>
      <c r="E16" s="63">
        <v>21.2</v>
      </c>
      <c r="F16" s="63"/>
      <c r="G16" s="63"/>
      <c r="H16" s="53">
        <f t="shared" si="1"/>
        <v>21.2</v>
      </c>
      <c r="I16" s="54">
        <f t="shared" si="2"/>
        <v>190.79999999999998</v>
      </c>
    </row>
    <row r="17" spans="1:9" ht="45">
      <c r="A17" s="34" t="s">
        <v>171</v>
      </c>
      <c r="B17" s="6" t="s">
        <v>48</v>
      </c>
      <c r="C17" s="4" t="s">
        <v>4</v>
      </c>
      <c r="D17" s="17">
        <f>SUM('Mão de obra'!QTD_MO)*3</f>
        <v>9</v>
      </c>
      <c r="E17" s="63">
        <v>5.69</v>
      </c>
      <c r="F17" s="63"/>
      <c r="G17" s="63"/>
      <c r="H17" s="53">
        <f t="shared" si="1"/>
        <v>5.69</v>
      </c>
      <c r="I17" s="54">
        <f t="shared" si="2"/>
        <v>51.21</v>
      </c>
    </row>
    <row r="18" spans="1:9">
      <c r="A18" s="34" t="s">
        <v>172</v>
      </c>
      <c r="B18" s="6" t="s">
        <v>124</v>
      </c>
      <c r="C18" s="4" t="s">
        <v>63</v>
      </c>
      <c r="D18" s="17">
        <f>SUM('Mão de obra'!QTD_MO)*3</f>
        <v>9</v>
      </c>
      <c r="E18" s="63">
        <v>21.9</v>
      </c>
      <c r="F18" s="63">
        <v>15.21</v>
      </c>
      <c r="G18" s="63">
        <v>22</v>
      </c>
      <c r="H18" s="53">
        <f t="shared" si="1"/>
        <v>19.7</v>
      </c>
      <c r="I18" s="54">
        <f t="shared" si="2"/>
        <v>177.29999999999998</v>
      </c>
    </row>
    <row r="19" spans="1:9">
      <c r="A19" s="34" t="s">
        <v>173</v>
      </c>
      <c r="B19" s="40" t="s">
        <v>177</v>
      </c>
      <c r="C19" s="41" t="s">
        <v>4</v>
      </c>
      <c r="D19" s="17">
        <v>2</v>
      </c>
      <c r="E19" s="63">
        <v>316</v>
      </c>
      <c r="F19" s="63">
        <v>517.77</v>
      </c>
      <c r="G19" s="63"/>
      <c r="H19" s="53">
        <f t="shared" si="1"/>
        <v>416.89</v>
      </c>
      <c r="I19" s="54">
        <f t="shared" si="2"/>
        <v>833.78</v>
      </c>
    </row>
    <row r="20" spans="1:9" ht="30">
      <c r="A20" s="34" t="s">
        <v>174</v>
      </c>
      <c r="B20" s="40" t="s">
        <v>81</v>
      </c>
      <c r="C20" s="41" t="s">
        <v>63</v>
      </c>
      <c r="D20" s="17">
        <f>SUM('Mão de obra'!QTD_MO)*3</f>
        <v>9</v>
      </c>
      <c r="E20" s="63">
        <v>17.989999999999998</v>
      </c>
      <c r="F20" s="63">
        <v>15</v>
      </c>
      <c r="G20" s="63">
        <v>13.9</v>
      </c>
      <c r="H20" s="53">
        <f t="shared" si="1"/>
        <v>15.63</v>
      </c>
      <c r="I20" s="54">
        <f t="shared" si="2"/>
        <v>140.67000000000002</v>
      </c>
    </row>
    <row r="21" spans="1:9">
      <c r="A21" s="34" t="s">
        <v>148</v>
      </c>
      <c r="B21" s="40" t="s">
        <v>51</v>
      </c>
      <c r="C21" s="41" t="s">
        <v>4</v>
      </c>
      <c r="D21" s="17">
        <v>6</v>
      </c>
      <c r="E21" s="63">
        <v>4.1900000000000004</v>
      </c>
      <c r="F21" s="63">
        <v>2.1</v>
      </c>
      <c r="G21" s="63">
        <v>3.54</v>
      </c>
      <c r="H21" s="53">
        <f t="shared" si="1"/>
        <v>3.28</v>
      </c>
      <c r="I21" s="54">
        <f t="shared" si="2"/>
        <v>19.68</v>
      </c>
    </row>
    <row r="22" spans="1:9">
      <c r="A22" s="34" t="s">
        <v>149</v>
      </c>
      <c r="B22" s="40" t="s">
        <v>52</v>
      </c>
      <c r="C22" s="41" t="s">
        <v>4</v>
      </c>
      <c r="D22" s="17">
        <v>6</v>
      </c>
      <c r="E22" s="63">
        <v>34.9</v>
      </c>
      <c r="F22" s="63">
        <v>14.9</v>
      </c>
      <c r="G22" s="63">
        <v>32.9</v>
      </c>
      <c r="H22" s="53">
        <f t="shared" si="1"/>
        <v>27.57</v>
      </c>
      <c r="I22" s="54">
        <f t="shared" si="2"/>
        <v>165.42000000000002</v>
      </c>
    </row>
    <row r="23" spans="1:9">
      <c r="A23" s="34" t="s">
        <v>150</v>
      </c>
      <c r="B23" s="40" t="s">
        <v>53</v>
      </c>
      <c r="C23" s="41" t="s">
        <v>4</v>
      </c>
      <c r="D23" s="42">
        <v>2</v>
      </c>
      <c r="E23" s="63">
        <v>418</v>
      </c>
      <c r="F23" s="63">
        <v>236.26</v>
      </c>
      <c r="G23" s="63">
        <v>375.99</v>
      </c>
      <c r="H23" s="53">
        <f t="shared" si="1"/>
        <v>343.42</v>
      </c>
      <c r="I23" s="54">
        <f t="shared" si="2"/>
        <v>686.84</v>
      </c>
    </row>
    <row r="24" spans="1:9" ht="30">
      <c r="A24" s="34" t="s">
        <v>175</v>
      </c>
      <c r="B24" s="40" t="s">
        <v>59</v>
      </c>
      <c r="C24" s="41" t="s">
        <v>4</v>
      </c>
      <c r="D24" s="17">
        <f>SUM('Mão de obra'!QTD_MO)</f>
        <v>3</v>
      </c>
      <c r="E24" s="63">
        <v>74.900000000000006</v>
      </c>
      <c r="F24" s="63">
        <v>65</v>
      </c>
      <c r="G24" s="63"/>
      <c r="H24" s="53">
        <f t="shared" si="1"/>
        <v>69.95</v>
      </c>
      <c r="I24" s="54">
        <f t="shared" si="2"/>
        <v>209.85000000000002</v>
      </c>
    </row>
    <row r="25" spans="1:9" ht="30">
      <c r="A25" s="34" t="s">
        <v>176</v>
      </c>
      <c r="B25" s="40" t="s">
        <v>50</v>
      </c>
      <c r="C25" s="41" t="s">
        <v>4</v>
      </c>
      <c r="D25" s="17">
        <f>SUM('Mão de obra'!QTD_MO)*3</f>
        <v>9</v>
      </c>
      <c r="E25" s="63">
        <v>7.55</v>
      </c>
      <c r="F25" s="63">
        <v>8.11</v>
      </c>
      <c r="G25" s="63"/>
      <c r="H25" s="53">
        <f t="shared" si="1"/>
        <v>7.83</v>
      </c>
      <c r="I25" s="54">
        <f t="shared" si="2"/>
        <v>70.47</v>
      </c>
    </row>
    <row r="26" spans="1:9" s="5" customFormat="1" ht="16.5" thickBot="1">
      <c r="A26" s="93" t="s">
        <v>85</v>
      </c>
      <c r="B26" s="94"/>
      <c r="C26" s="94"/>
      <c r="D26" s="94"/>
      <c r="E26" s="94"/>
      <c r="F26" s="94"/>
      <c r="G26" s="94"/>
      <c r="H26" s="94"/>
      <c r="I26" s="76">
        <f>SUM(I3:I25)</f>
        <v>5651.2400000000016</v>
      </c>
    </row>
  </sheetData>
  <sortState ref="B6:I25">
    <sortCondition ref="B6:B25"/>
  </sortState>
  <mergeCells count="3">
    <mergeCell ref="A2:B2"/>
    <mergeCell ref="A26:H26"/>
    <mergeCell ref="A1:I1"/>
  </mergeCells>
  <printOptions horizontalCentered="1"/>
  <pageMargins left="0.51181102362204722" right="0.51181102362204722" top="1.1811023622047245" bottom="0.78740157480314965" header="0.31496062992125984" footer="0.31496062992125984"/>
  <pageSetup paperSize="9" scale="70" fitToHeight="0" orientation="portrait" r:id="rId1"/>
  <headerFooter>
    <oddHeader>&amp;L                                                                              &amp;G&amp;C&amp;"-,Negrito"&amp;12TRIBUNAL DE CONTAS DO ESTADO DE GOIÁS
GERÊNCIA DE ADMINISTRAÇÃO
Serviço de Manutenção Predial e Paisagismo</oddHeader>
    <oddFooter>&amp;CPágina &amp;P de &amp;N
Av. Ubirajara Berocan Leite, n° 640, Goiânia-GO, CEP 74.674-015. Telefone: (62)3228-2089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</vt:i4>
      </vt:variant>
    </vt:vector>
  </HeadingPairs>
  <TitlesOfParts>
    <vt:vector size="18" baseType="lpstr">
      <vt:lpstr>RESUMO GERAL</vt:lpstr>
      <vt:lpstr>LDI</vt:lpstr>
      <vt:lpstr>Mão de obra</vt:lpstr>
      <vt:lpstr>Segurança Trabalho</vt:lpstr>
      <vt:lpstr>Encargos Sociais</vt:lpstr>
      <vt:lpstr>EPIs e Uniformes</vt:lpstr>
      <vt:lpstr>'Encargos Sociais'!Area_de_impressao</vt:lpstr>
      <vt:lpstr>'EPIs e Uniformes'!Area_de_impressao</vt:lpstr>
      <vt:lpstr>LDI!Area_de_impressao</vt:lpstr>
      <vt:lpstr>'Mão de obra'!Area_de_impressao</vt:lpstr>
      <vt:lpstr>'RESUMO GERAL'!Area_de_impressao</vt:lpstr>
      <vt:lpstr>'Segurança Trabalho'!Area_de_impressao</vt:lpstr>
      <vt:lpstr>PERCENTUAL_ENCARGOS</vt:lpstr>
      <vt:lpstr>'Mão de obra'!QTD_MO</vt:lpstr>
      <vt:lpstr>TAXA_LDI</vt:lpstr>
      <vt:lpstr>VALOR_TOTAL_EXAMES_MENSAL_MO</vt:lpstr>
      <vt:lpstr>'Mão de obra'!VALOR_TOTAL_MENSAL_MO</vt:lpstr>
      <vt:lpstr>VALOR_TOTAL_MENSAL_MO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Mota Emiliano</dc:creator>
  <cp:lastModifiedBy>Polyane Vieira Meireles</cp:lastModifiedBy>
  <cp:lastPrinted>2017-04-17T18:36:23Z</cp:lastPrinted>
  <dcterms:created xsi:type="dcterms:W3CDTF">2013-04-26T13:32:04Z</dcterms:created>
  <dcterms:modified xsi:type="dcterms:W3CDTF">2017-06-23T13:39:26Z</dcterms:modified>
</cp:coreProperties>
</file>